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https://colaboramds.sharepoint.com/sites/Casen2022/Documentos compartidos/General/06_Análisis/Sectores/Vivienda/Excel/"/>
    </mc:Choice>
  </mc:AlternateContent>
  <xr:revisionPtr revIDLastSave="215" documentId="11_BD7ABA0690AF21B3D665F9C605A9AC8770D816E4" xr6:coauthVersionLast="47" xr6:coauthVersionMax="47" xr10:uidLastSave="{D448AF8B-708F-4F27-844F-1D8C195C5B62}"/>
  <bookViews>
    <workbookView xWindow="-120" yWindow="-120" windowWidth="29040" windowHeight="15840" xr2:uid="{00000000-000D-0000-FFFF-FFFF00000000}"/>
  </bookViews>
  <sheets>
    <sheet name="Indice" sheetId="154" r:id="rId1"/>
    <sheet name="Notas Técnicas" sheetId="158" r:id="rId2"/>
    <sheet name="1" sheetId="1" r:id="rId3"/>
    <sheet name="2" sheetId="2" r:id="rId4"/>
    <sheet name="3" sheetId="3" r:id="rId5"/>
    <sheet name="4" sheetId="4" r:id="rId6"/>
    <sheet name="5" sheetId="5" r:id="rId7"/>
    <sheet name="6" sheetId="6" r:id="rId8"/>
    <sheet name="7" sheetId="7" r:id="rId9"/>
    <sheet name="8" sheetId="8" r:id="rId10"/>
    <sheet name="9" sheetId="9" r:id="rId11"/>
    <sheet name="10" sheetId="10" r:id="rId12"/>
    <sheet name="11" sheetId="11" r:id="rId13"/>
    <sheet name="12" sheetId="12" r:id="rId14"/>
    <sheet name="13" sheetId="13" r:id="rId15"/>
    <sheet name="14" sheetId="14" r:id="rId16"/>
    <sheet name="15" sheetId="15" r:id="rId17"/>
    <sheet name="16" sheetId="16" r:id="rId18"/>
    <sheet name="17" sheetId="17" r:id="rId19"/>
    <sheet name="18" sheetId="18" r:id="rId20"/>
    <sheet name="19" sheetId="19" r:id="rId21"/>
    <sheet name="20" sheetId="20" r:id="rId22"/>
    <sheet name="21" sheetId="21" r:id="rId23"/>
    <sheet name="22" sheetId="22" r:id="rId24"/>
    <sheet name="23" sheetId="23" r:id="rId25"/>
    <sheet name="24" sheetId="24" r:id="rId26"/>
    <sheet name="25" sheetId="25" r:id="rId27"/>
    <sheet name="26" sheetId="26" r:id="rId28"/>
    <sheet name="27" sheetId="27" r:id="rId29"/>
    <sheet name="28" sheetId="28" r:id="rId30"/>
    <sheet name="29" sheetId="29" r:id="rId31"/>
    <sheet name="30" sheetId="30" r:id="rId32"/>
    <sheet name="31" sheetId="31" r:id="rId33"/>
    <sheet name="32" sheetId="32" r:id="rId34"/>
    <sheet name="33" sheetId="33" r:id="rId35"/>
    <sheet name="34" sheetId="34" r:id="rId36"/>
    <sheet name="35" sheetId="35" r:id="rId37"/>
    <sheet name="36" sheetId="36" r:id="rId38"/>
    <sheet name="37" sheetId="37" r:id="rId39"/>
    <sheet name="38" sheetId="38" r:id="rId40"/>
    <sheet name="39" sheetId="39" r:id="rId41"/>
    <sheet name="40" sheetId="40" r:id="rId42"/>
    <sheet name="41" sheetId="41" r:id="rId43"/>
    <sheet name="42" sheetId="42" r:id="rId44"/>
    <sheet name="43" sheetId="43" r:id="rId45"/>
    <sheet name="44" sheetId="44" r:id="rId46"/>
    <sheet name="45" sheetId="45" r:id="rId47"/>
    <sheet name="46" sheetId="46" r:id="rId48"/>
    <sheet name="47" sheetId="47" r:id="rId49"/>
    <sheet name="48" sheetId="48" r:id="rId50"/>
    <sheet name="49" sheetId="49" r:id="rId51"/>
    <sheet name="50" sheetId="50" r:id="rId52"/>
    <sheet name="51" sheetId="51" r:id="rId53"/>
    <sheet name="52" sheetId="52" r:id="rId54"/>
    <sheet name="53" sheetId="53" r:id="rId55"/>
    <sheet name="54" sheetId="54" r:id="rId56"/>
    <sheet name="55" sheetId="55" r:id="rId57"/>
    <sheet name="56" sheetId="56" r:id="rId58"/>
    <sheet name="57" sheetId="57" r:id="rId59"/>
    <sheet name="58" sheetId="58" r:id="rId60"/>
    <sheet name="59" sheetId="59" r:id="rId61"/>
    <sheet name="60" sheetId="60" r:id="rId62"/>
    <sheet name="61" sheetId="61" r:id="rId63"/>
    <sheet name="62" sheetId="62" r:id="rId64"/>
    <sheet name="63" sheetId="63" r:id="rId65"/>
    <sheet name="64" sheetId="64" r:id="rId66"/>
    <sheet name="65" sheetId="65" r:id="rId67"/>
    <sheet name="66" sheetId="66" r:id="rId68"/>
    <sheet name="67" sheetId="67" r:id="rId69"/>
    <sheet name="68" sheetId="68" r:id="rId70"/>
    <sheet name="69" sheetId="69" r:id="rId71"/>
    <sheet name="70" sheetId="70" r:id="rId72"/>
    <sheet name="71" sheetId="71" r:id="rId73"/>
    <sheet name="72" sheetId="72" r:id="rId74"/>
    <sheet name="73" sheetId="73" r:id="rId75"/>
    <sheet name="74" sheetId="74" r:id="rId76"/>
    <sheet name="75" sheetId="75" r:id="rId77"/>
    <sheet name="76" sheetId="76" r:id="rId78"/>
    <sheet name="77" sheetId="77" r:id="rId79"/>
    <sheet name="78" sheetId="78" r:id="rId80"/>
    <sheet name="79" sheetId="79" r:id="rId81"/>
    <sheet name="80" sheetId="80" r:id="rId82"/>
    <sheet name="81" sheetId="81" r:id="rId83"/>
    <sheet name="82" sheetId="82" r:id="rId84"/>
    <sheet name="83" sheetId="83" r:id="rId85"/>
    <sheet name="84" sheetId="84" r:id="rId86"/>
    <sheet name="85" sheetId="85" r:id="rId87"/>
    <sheet name="86" sheetId="86" r:id="rId88"/>
    <sheet name="87" sheetId="87" r:id="rId89"/>
    <sheet name="88" sheetId="88" r:id="rId90"/>
    <sheet name="89" sheetId="89" r:id="rId91"/>
    <sheet name="90" sheetId="90" r:id="rId92"/>
    <sheet name="91" sheetId="91" r:id="rId93"/>
    <sheet name="92" sheetId="92" r:id="rId94"/>
    <sheet name="93" sheetId="93" r:id="rId95"/>
    <sheet name="94" sheetId="94" r:id="rId96"/>
    <sheet name="95" sheetId="95" r:id="rId97"/>
    <sheet name="96" sheetId="96" r:id="rId98"/>
    <sheet name="97" sheetId="97" r:id="rId99"/>
    <sheet name="98" sheetId="98" r:id="rId100"/>
    <sheet name="99" sheetId="99" r:id="rId101"/>
    <sheet name="100" sheetId="100" r:id="rId102"/>
    <sheet name="101" sheetId="101" r:id="rId103"/>
    <sheet name="102" sheetId="102" r:id="rId104"/>
    <sheet name="103" sheetId="103" r:id="rId105"/>
    <sheet name="104" sheetId="104" r:id="rId106"/>
    <sheet name="105" sheetId="105" r:id="rId107"/>
    <sheet name="106" sheetId="106" r:id="rId108"/>
    <sheet name="107" sheetId="107" r:id="rId109"/>
    <sheet name="108" sheetId="108" r:id="rId110"/>
    <sheet name="109" sheetId="109" r:id="rId111"/>
    <sheet name="110" sheetId="110" r:id="rId112"/>
    <sheet name="111" sheetId="111" r:id="rId113"/>
    <sheet name="112" sheetId="112" r:id="rId114"/>
    <sheet name="113" sheetId="113" r:id="rId115"/>
    <sheet name="114" sheetId="114" r:id="rId116"/>
    <sheet name="115" sheetId="115" r:id="rId117"/>
    <sheet name="116" sheetId="116" r:id="rId118"/>
    <sheet name="117" sheetId="117" r:id="rId119"/>
    <sheet name="118" sheetId="118" r:id="rId120"/>
    <sheet name="119" sheetId="119" r:id="rId121"/>
    <sheet name="120" sheetId="120" r:id="rId122"/>
    <sheet name="121" sheetId="121" r:id="rId123"/>
    <sheet name="122" sheetId="122" r:id="rId124"/>
    <sheet name="123" sheetId="123" r:id="rId125"/>
    <sheet name="124" sheetId="124" r:id="rId126"/>
    <sheet name="125" sheetId="125" r:id="rId127"/>
    <sheet name="126" sheetId="126" r:id="rId128"/>
    <sheet name="127" sheetId="127" r:id="rId129"/>
    <sheet name="128" sheetId="128" r:id="rId130"/>
    <sheet name="129" sheetId="129" r:id="rId131"/>
    <sheet name="130" sheetId="130" r:id="rId132"/>
    <sheet name="131" sheetId="131" r:id="rId133"/>
    <sheet name="132" sheetId="132" r:id="rId134"/>
    <sheet name="133" sheetId="133" r:id="rId135"/>
    <sheet name="134" sheetId="134" r:id="rId136"/>
    <sheet name="135" sheetId="135" r:id="rId137"/>
    <sheet name="136" sheetId="136" r:id="rId138"/>
    <sheet name="137" sheetId="137" r:id="rId139"/>
    <sheet name="138" sheetId="138" r:id="rId140"/>
    <sheet name="139" sheetId="139" r:id="rId141"/>
    <sheet name="140" sheetId="140" r:id="rId142"/>
    <sheet name="141" sheetId="141" r:id="rId143"/>
    <sheet name="142" sheetId="142" r:id="rId144"/>
    <sheet name="143" sheetId="143" r:id="rId145"/>
    <sheet name="144" sheetId="144" r:id="rId146"/>
    <sheet name="145" sheetId="145" r:id="rId147"/>
    <sheet name="146" sheetId="146" r:id="rId148"/>
    <sheet name="147" sheetId="147" r:id="rId149"/>
    <sheet name="148" sheetId="148" r:id="rId150"/>
    <sheet name="149" sheetId="149" r:id="rId151"/>
    <sheet name="150" sheetId="150" r:id="rId152"/>
    <sheet name="151" sheetId="151" r:id="rId153"/>
    <sheet name="152" sheetId="152" r:id="rId154"/>
    <sheet name="153" sheetId="153" r:id="rId155"/>
  </sheets>
  <definedNames>
    <definedName name="_xlnm._FilterDatabase" localSheetId="0" hidden="1">Indice!#REF!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 l="1"/>
  <c r="B156" i="154" l="1"/>
  <c r="B155" i="154"/>
  <c r="B154" i="154"/>
  <c r="B153" i="154"/>
  <c r="B152" i="154"/>
  <c r="B151" i="154"/>
  <c r="B150" i="154"/>
  <c r="B149" i="154"/>
  <c r="B148" i="154"/>
  <c r="B147" i="154"/>
  <c r="B146" i="154"/>
  <c r="B145" i="154"/>
  <c r="B144" i="154"/>
  <c r="B143" i="154"/>
  <c r="B142" i="154"/>
  <c r="B141" i="154"/>
  <c r="B140" i="154"/>
  <c r="B139" i="154"/>
  <c r="B138" i="154"/>
  <c r="B137" i="154"/>
  <c r="B136" i="154"/>
  <c r="B135" i="154"/>
  <c r="B134" i="154"/>
  <c r="B133" i="154"/>
  <c r="B132" i="154"/>
  <c r="B131" i="154"/>
  <c r="B130" i="154"/>
  <c r="B129" i="154"/>
  <c r="B128" i="154"/>
  <c r="B127" i="154"/>
  <c r="B126" i="154"/>
  <c r="B125" i="154"/>
  <c r="B124" i="154"/>
  <c r="B123" i="154"/>
  <c r="B122" i="154"/>
  <c r="B121" i="154"/>
  <c r="B120" i="154"/>
  <c r="B119" i="154"/>
  <c r="B118" i="154"/>
  <c r="B117" i="154"/>
  <c r="B116" i="154"/>
  <c r="B115" i="154"/>
  <c r="B114" i="154"/>
  <c r="B113" i="154"/>
  <c r="B112" i="154"/>
  <c r="B111" i="154"/>
  <c r="B110" i="154"/>
  <c r="B109" i="154"/>
  <c r="B108" i="154"/>
  <c r="B107" i="154"/>
  <c r="B106" i="154"/>
  <c r="B105" i="154"/>
  <c r="B104" i="154"/>
  <c r="B103" i="154"/>
  <c r="B102" i="154"/>
  <c r="B101" i="154"/>
  <c r="B100" i="154"/>
  <c r="B99" i="154"/>
  <c r="B98" i="154"/>
  <c r="B97" i="154"/>
  <c r="B96" i="154"/>
  <c r="B95" i="154"/>
  <c r="B94" i="154"/>
  <c r="B93" i="154"/>
  <c r="B92" i="154"/>
  <c r="B91" i="154"/>
  <c r="B90" i="154"/>
  <c r="B89" i="154"/>
  <c r="B88" i="154"/>
  <c r="B87" i="154"/>
  <c r="B86" i="154"/>
  <c r="B85" i="154"/>
  <c r="B84" i="154"/>
  <c r="B83" i="154"/>
  <c r="B82" i="154"/>
  <c r="B81" i="154"/>
  <c r="B80" i="154"/>
  <c r="B79" i="154"/>
  <c r="B78" i="154"/>
  <c r="B77" i="154"/>
  <c r="B76" i="154"/>
  <c r="B75" i="154"/>
  <c r="B74" i="154"/>
  <c r="B73" i="154"/>
  <c r="B72" i="154"/>
  <c r="B71" i="154"/>
  <c r="B70" i="154"/>
  <c r="B69" i="154"/>
  <c r="B68" i="154"/>
  <c r="B67" i="154"/>
  <c r="B66" i="154"/>
  <c r="B65" i="154"/>
  <c r="B64" i="154"/>
  <c r="B63" i="154"/>
  <c r="B62" i="154"/>
  <c r="B61" i="154"/>
  <c r="B60" i="154"/>
  <c r="B59" i="154"/>
  <c r="B58" i="154"/>
  <c r="B57" i="154"/>
  <c r="B56" i="154"/>
  <c r="B55" i="154"/>
  <c r="B54" i="154"/>
  <c r="B53" i="154"/>
  <c r="B52" i="154"/>
  <c r="B51" i="154"/>
  <c r="B50" i="154"/>
  <c r="B49" i="154"/>
  <c r="B48" i="154"/>
  <c r="B47" i="154"/>
  <c r="B46" i="154"/>
  <c r="B45" i="154"/>
  <c r="B44" i="154"/>
  <c r="B43" i="154"/>
  <c r="B42" i="154"/>
  <c r="B41" i="154"/>
  <c r="B40" i="154"/>
  <c r="B39" i="154"/>
  <c r="B38" i="154"/>
  <c r="B37" i="154"/>
  <c r="B36" i="154"/>
  <c r="B35" i="154"/>
  <c r="B34" i="154"/>
  <c r="B33" i="154"/>
  <c r="B32" i="154"/>
  <c r="B31" i="154"/>
  <c r="B30" i="154"/>
  <c r="B29" i="154"/>
  <c r="B28" i="154"/>
  <c r="B27" i="154"/>
  <c r="B26" i="154"/>
  <c r="B25" i="154"/>
  <c r="B24" i="154"/>
  <c r="B23" i="154"/>
  <c r="B22" i="154"/>
  <c r="B21" i="154"/>
  <c r="B20" i="154"/>
  <c r="B19" i="154"/>
  <c r="B18" i="154"/>
  <c r="B17" i="154"/>
  <c r="B16" i="154"/>
  <c r="B15" i="154"/>
  <c r="B14" i="154"/>
  <c r="B13" i="154"/>
  <c r="B12" i="154"/>
  <c r="B11" i="154"/>
  <c r="B10" i="154"/>
  <c r="B9" i="154"/>
  <c r="B8" i="154"/>
  <c r="B7" i="154"/>
  <c r="B6" i="154"/>
  <c r="B5" i="154"/>
  <c r="B4" i="154"/>
  <c r="A1" i="153"/>
  <c r="A1" i="152"/>
  <c r="A1" i="151"/>
  <c r="A1" i="150"/>
  <c r="A1" i="149"/>
  <c r="A1" i="148"/>
  <c r="A1" i="147"/>
  <c r="A1" i="146"/>
  <c r="A1" i="145"/>
  <c r="A1" i="144"/>
  <c r="A1" i="143"/>
  <c r="A1" i="142"/>
  <c r="A1" i="141"/>
  <c r="A1" i="140"/>
  <c r="A1" i="139"/>
  <c r="A1" i="138"/>
  <c r="A1" i="137"/>
  <c r="A1" i="136"/>
  <c r="A1" i="135"/>
  <c r="A1" i="134"/>
  <c r="A1" i="133"/>
  <c r="A1" i="132"/>
  <c r="A1" i="131"/>
  <c r="A1" i="130"/>
  <c r="A1" i="129"/>
  <c r="A1" i="128"/>
  <c r="A1" i="127"/>
  <c r="A1" i="126"/>
  <c r="A1" i="125"/>
  <c r="A1" i="124"/>
  <c r="A1" i="123"/>
  <c r="A1" i="122"/>
  <c r="A1" i="121"/>
  <c r="A1" i="120"/>
  <c r="A1" i="119"/>
  <c r="A1" i="118"/>
  <c r="A1" i="117"/>
  <c r="A1" i="116"/>
  <c r="A1" i="115"/>
  <c r="A1" i="114"/>
  <c r="A1" i="113"/>
  <c r="A1" i="112"/>
  <c r="A1" i="111"/>
  <c r="A1" i="110"/>
  <c r="A1" i="109"/>
  <c r="A1" i="108"/>
  <c r="A1" i="107"/>
  <c r="A1" i="106"/>
  <c r="A1" i="105"/>
  <c r="A1" i="104"/>
  <c r="A1" i="103"/>
  <c r="A1" i="102"/>
  <c r="A1" i="101"/>
  <c r="A1" i="100"/>
  <c r="A1" i="99"/>
  <c r="A1" i="98"/>
  <c r="A1" i="97"/>
  <c r="A1" i="96"/>
  <c r="A1" i="95"/>
  <c r="A1" i="94"/>
  <c r="A1" i="93"/>
  <c r="A1" i="92"/>
  <c r="A1" i="91"/>
  <c r="A1" i="90"/>
  <c r="A1" i="89"/>
  <c r="A1" i="88"/>
  <c r="A1" i="87"/>
  <c r="A1" i="86"/>
  <c r="A1" i="85"/>
  <c r="A1" i="84"/>
  <c r="A1" i="83"/>
  <c r="A1" i="82"/>
  <c r="A1" i="81"/>
  <c r="A1" i="80"/>
  <c r="A1" i="79"/>
  <c r="A1" i="78"/>
  <c r="A1" i="77"/>
  <c r="A1" i="76"/>
  <c r="A1" i="75"/>
  <c r="A1" i="74"/>
  <c r="A1" i="73"/>
  <c r="A1" i="72"/>
  <c r="A1" i="71"/>
  <c r="A1" i="70"/>
  <c r="A1" i="69"/>
  <c r="A1" i="68"/>
  <c r="A1" i="67"/>
  <c r="A1" i="66"/>
  <c r="A1" i="65"/>
  <c r="A1" i="64"/>
  <c r="A1" i="63"/>
  <c r="A1" i="62"/>
  <c r="A1" i="61"/>
  <c r="A1" i="60"/>
  <c r="A1" i="59"/>
  <c r="A1" i="58"/>
  <c r="A1" i="57"/>
  <c r="A1" i="56"/>
  <c r="A1" i="55"/>
  <c r="A1" i="54"/>
  <c r="A1" i="53"/>
  <c r="A1" i="52"/>
  <c r="A1" i="51"/>
  <c r="A1" i="50"/>
  <c r="A1" i="49"/>
  <c r="A1" i="48"/>
  <c r="A1" i="47"/>
  <c r="A1" i="46"/>
  <c r="A1" i="45"/>
  <c r="A1" i="44"/>
  <c r="A1" i="43"/>
  <c r="A1" i="42"/>
  <c r="A1" i="41"/>
  <c r="A1" i="40"/>
  <c r="A1" i="39"/>
  <c r="A1" i="38"/>
  <c r="A1" i="37"/>
  <c r="A1" i="36"/>
  <c r="A1" i="35"/>
  <c r="A1" i="34"/>
  <c r="A1" i="33"/>
  <c r="A1" i="32"/>
  <c r="A1" i="31"/>
  <c r="A1" i="30"/>
  <c r="A1" i="29"/>
  <c r="A1" i="28"/>
  <c r="A1" i="27"/>
  <c r="A1" i="26"/>
  <c r="A1" i="25"/>
  <c r="A1" i="24"/>
  <c r="A1" i="23"/>
  <c r="A1" i="22"/>
  <c r="A1" i="21"/>
  <c r="A1" i="20"/>
  <c r="A1" i="19"/>
  <c r="A1" i="18"/>
  <c r="A1" i="17"/>
  <c r="A1" i="16"/>
  <c r="A1" i="15"/>
  <c r="A1" i="14"/>
  <c r="A1" i="13"/>
  <c r="A1" i="12"/>
  <c r="A1" i="11"/>
  <c r="A1" i="10"/>
  <c r="A1" i="9"/>
  <c r="A1" i="8"/>
  <c r="A1" i="7"/>
  <c r="A1" i="6"/>
  <c r="A1" i="5"/>
  <c r="A1" i="4"/>
  <c r="A1" i="3"/>
  <c r="A1" i="2"/>
</calcChain>
</file>

<file path=xl/sharedStrings.xml><?xml version="1.0" encoding="utf-8"?>
<sst xmlns="http://schemas.openxmlformats.org/spreadsheetml/2006/main" count="21567" uniqueCount="206">
  <si>
    <t>INDICE TABLAS DE RESULTADOS VIVIENDA Y ENTORNO, CASEN 2022</t>
  </si>
  <si>
    <t>N</t>
  </si>
  <si>
    <t>Tema</t>
  </si>
  <si>
    <t>Indicador</t>
  </si>
  <si>
    <t>Periodo</t>
  </si>
  <si>
    <t>Desagregación</t>
  </si>
  <si>
    <t>1. Condiciones habitacionales de los hogares</t>
  </si>
  <si>
    <t>Distribución de los hogares según situación de tenencia de vivienda</t>
  </si>
  <si>
    <t>2006 - 2022</t>
  </si>
  <si>
    <t>nacional</t>
  </si>
  <si>
    <t>área</t>
  </si>
  <si>
    <t>región</t>
  </si>
  <si>
    <t>sexo del jefe de hogar</t>
  </si>
  <si>
    <t>tramo de edad del jefe de hogar</t>
  </si>
  <si>
    <t>pertenencia a pueblos indígenas</t>
  </si>
  <si>
    <t>lugar de nacimiento</t>
  </si>
  <si>
    <t>quintil de ingreso autónomo</t>
  </si>
  <si>
    <t>pobreza</t>
  </si>
  <si>
    <t>pobreza o pobreza extrema</t>
  </si>
  <si>
    <t>Porcentaje de hogares según situación de formalidad en la tenencia de vivienda</t>
  </si>
  <si>
    <t>Distribución de hogares según fuente de obtención de agua</t>
  </si>
  <si>
    <t>tramo etario</t>
  </si>
  <si>
    <t>Distribución de hogares propietarios según situación del título de propiedad</t>
  </si>
  <si>
    <t>2015 - 2022*</t>
  </si>
  <si>
    <t>Distribución de hogares según índice de acceso a servicios básicos</t>
  </si>
  <si>
    <t>Distribución de hogares según índice de calidad global de la vivienda</t>
  </si>
  <si>
    <t>2006 - 2022*</t>
  </si>
  <si>
    <t>2. Hacinamiento y allegamiento</t>
  </si>
  <si>
    <t>Tamaño promedio de los hogares</t>
  </si>
  <si>
    <t>Distribución de hogares según índice de hacinamiento de la vivienda</t>
  </si>
  <si>
    <t>Tasa de allegamiento interno: Porcentaje de núcleos no principales en hogares</t>
  </si>
  <si>
    <t>Tasa de allegamiento externo: porcentaje de hogares no principales en viviendas</t>
  </si>
  <si>
    <t>3. Estimación del déficit habitacional</t>
  </si>
  <si>
    <t>Cantidad de hogares</t>
  </si>
  <si>
    <t>Cantidad de viviendas</t>
  </si>
  <si>
    <t>Déficit Cuantitativo - Requerimiento de Viviendas Irrecuperables</t>
  </si>
  <si>
    <t>Déficit Cuantitativo - Requerimiento de Hogares Allegados</t>
  </si>
  <si>
    <t>Déficit Cuantitativo - Requerimiento de Núcleos Allegados Hacinados</t>
  </si>
  <si>
    <t>Déficit cuantitativo - Total</t>
  </si>
  <si>
    <t>Déficit cualitativo - Requerimientos de ampliación</t>
  </si>
  <si>
    <t>Déficit cualitativo - Requerimientos de mejora</t>
  </si>
  <si>
    <t>Déficit cualitativo - Requerimiento de acceso a servicios básicos</t>
  </si>
  <si>
    <t>Déficit cualitativo - Total</t>
  </si>
  <si>
    <t>Cantidad de viviendas con hacinamiento no ampliable</t>
  </si>
  <si>
    <t>Déficit cuantitativo - Ajustado</t>
  </si>
  <si>
    <t>Déficit cualitativo - Requerimientos de ampliación - Ajustado</t>
  </si>
  <si>
    <t>Déficit cualitativo - Ajustado</t>
  </si>
  <si>
    <t>4. Cobertura de la política habitacional y mercado de la vivienda</t>
  </si>
  <si>
    <t>Distribución de hogares propietarios que adquirieron vivienda según fuente de financiamiento</t>
  </si>
  <si>
    <t>2013 - 2022*</t>
  </si>
  <si>
    <t>Distribución de hogares que declaran haber realizado mejoras o transformaciones a su vivienda según fuente de financiamiento</t>
  </si>
  <si>
    <t>Distribución de los hogares según tramos de arriendo que se paga por viviendas similares en el barrio</t>
  </si>
  <si>
    <t>2011 - 2022*</t>
  </si>
  <si>
    <t>5. Entorno y calidad de vida barrial</t>
  </si>
  <si>
    <t>Distribución de hogares según la cantidad de equipamientos básicos disponibles en el entorno de la vivienda</t>
  </si>
  <si>
    <t>6. Seguimiento a la Meta 11.1 de los Objetivos de Desarrollo Sostenible</t>
  </si>
  <si>
    <t>Indicador de carencia en asequibilidad</t>
  </si>
  <si>
    <t>Índice</t>
  </si>
  <si>
    <t>Notas Técnicas</t>
  </si>
  <si>
    <t>a. Casen en Pandemia 2020 se aplicó con cambios metodológicos asociados a la modalidad de aplicación, respecto a versiones anteriores de Casen. Esto produce que se no sea posible asegurar ni descartar la comparabilidad de indicadores con períodos anteriores, por lo que las comparaciones deben realizarse con resguardos. Para más detalle revisar Nota técnica Nº1: Modalidad de aplicación Casen en Pandemia 2020. http://observatorio.ministeriodesarrollosocial.gob.cl/encuesta-casen-en-pandemia-2020</t>
  </si>
  <si>
    <t>b. Los factores de expansión construidos con las proyecciones de población a partir del Censo 2017 y con la metodología Raking están disponibles para cada año de la encuesta entre 2006 y 2022 en el sitio web del Observatorio Social, en la sección "Base de datos". Más antecedentes se pueden revisar en el documento "Nota técnica N°8: Resultados de Nueva Metodología de Calibración por Raking de los Factores de Expansión de la Encuesta Casen", disponible en el siguiente enlace:
https://observatorio.ministeriodesarrollosocial.gob.cl/storage/docs/casen/2020/Nota_tecnica8_Nueva_metodologia_Calibracion.pdf </t>
  </si>
  <si>
    <t>Distribución de los hogares según situación de tenencia de vivienda (2006 - 2022)</t>
  </si>
  <si>
    <t>(porcentaje, hogares)</t>
  </si>
  <si>
    <t>Estimación</t>
  </si>
  <si>
    <t>Categoría</t>
  </si>
  <si>
    <t>2006</t>
  </si>
  <si>
    <t>2009</t>
  </si>
  <si>
    <t>2011</t>
  </si>
  <si>
    <t>2013</t>
  </si>
  <si>
    <t>2015</t>
  </si>
  <si>
    <t>2017</t>
  </si>
  <si>
    <t>2020</t>
  </si>
  <si>
    <t>2022</t>
  </si>
  <si>
    <t>Propia</t>
  </si>
  <si>
    <t>Nacional</t>
  </si>
  <si>
    <t>Arrendada</t>
  </si>
  <si>
    <t>Cedida</t>
  </si>
  <si>
    <t>Poseedor/ocupante irregular, usufructo u otro</t>
  </si>
  <si>
    <t>Error estándar</t>
  </si>
  <si>
    <t>Población expandida</t>
  </si>
  <si>
    <t>Casos muestrales</t>
  </si>
  <si>
    <t>Urbano</t>
  </si>
  <si>
    <t>Rural</t>
  </si>
  <si>
    <t>Región de Arica y Parinacota</t>
  </si>
  <si>
    <t>Región de Tarapacá</t>
  </si>
  <si>
    <t>Región de Antofagasta</t>
  </si>
  <si>
    <t>Región de Atacama</t>
  </si>
  <si>
    <t>Región de Coquimbo</t>
  </si>
  <si>
    <t>Región de Valparaíso</t>
  </si>
  <si>
    <t>Región Metropolitana de Santiago</t>
  </si>
  <si>
    <t>Región del Libertador Gral. Bernardo O'Higgins</t>
  </si>
  <si>
    <t>Región del Maule</t>
  </si>
  <si>
    <t>Región de Ñuble</t>
  </si>
  <si>
    <t>Región del Biobío</t>
  </si>
  <si>
    <t>Región de La Araucanía</t>
  </si>
  <si>
    <t>Región de Los Ríos</t>
  </si>
  <si>
    <t>Región de Los Lagos</t>
  </si>
  <si>
    <t>Región de Aysén del Gral. Carlos Ibáñez del Campo</t>
  </si>
  <si>
    <t>Región de Magallanes y de la Antártica Chilena</t>
  </si>
  <si>
    <t>Hombre</t>
  </si>
  <si>
    <t>Mujer</t>
  </si>
  <si>
    <t>18 a 29 años</t>
  </si>
  <si>
    <t>30 a 44 años</t>
  </si>
  <si>
    <t>45 a 59 años</t>
  </si>
  <si>
    <t>60 años o más</t>
  </si>
  <si>
    <t>no pertenece a etnia</t>
  </si>
  <si>
    <t>pertenece a etnia</t>
  </si>
  <si>
    <t>Primer Quintil</t>
  </si>
  <si>
    <t>Segundo Quintil</t>
  </si>
  <si>
    <t>Tercer Quintil</t>
  </si>
  <si>
    <t>Cuarto Quintil</t>
  </si>
  <si>
    <t>Quinto Quintil</t>
  </si>
  <si>
    <t>Pobres</t>
  </si>
  <si>
    <t>No pobres</t>
  </si>
  <si>
    <t>Pobres extremos</t>
  </si>
  <si>
    <t>Pobres no extremos</t>
  </si>
  <si>
    <t>Porcentaje de hogares según situación de formalidad en la tenencia de vivienda (2006 - 2022)</t>
  </si>
  <si>
    <t>tenencia formal</t>
  </si>
  <si>
    <t>tenencia informal</t>
  </si>
  <si>
    <t>Distribución de hogares según fuente de obtención de agua (2006 - 2022)</t>
  </si>
  <si>
    <t>Red pública con medidor propio</t>
  </si>
  <si>
    <t>Red pública con medidor compartido</t>
  </si>
  <si>
    <t>Red pública sin medidor</t>
  </si>
  <si>
    <t>Pozo o noria</t>
  </si>
  <si>
    <t>Río, vertiente, lago o estero</t>
  </si>
  <si>
    <t>Camión aljibe</t>
  </si>
  <si>
    <t>Otra fuente</t>
  </si>
  <si>
    <t>Distribución de hogares propietarios según situación del título de propiedad (2015 - 2022*)</t>
  </si>
  <si>
    <t>tenencia segura de la propiedad</t>
  </si>
  <si>
    <t>tenencia insegura de la propiedad</t>
  </si>
  <si>
    <t>ns/nr</t>
  </si>
  <si>
    <t>Distribución de hogares según índice de acceso a servicios básicos (2006 - 2022)</t>
  </si>
  <si>
    <t>aceptable</t>
  </si>
  <si>
    <t>deficitario</t>
  </si>
  <si>
    <t>Distribución de hogares según índice de calidad global de la vivienda (2006 - 2022*)</t>
  </si>
  <si>
    <t>recuperable</t>
  </si>
  <si>
    <t>irrecuperable</t>
  </si>
  <si>
    <t>Tamaño promedio de los hogares (2006 - 2022)</t>
  </si>
  <si>
    <t>(cantidad, personas)</t>
  </si>
  <si>
    <t>numper</t>
  </si>
  <si>
    <t>Distribución de hogares según índice de hacinamiento de la vivienda (2006 - 2022)</t>
  </si>
  <si>
    <t>sin hacinamiento (menos de 2,5 personas por dormitorio)</t>
  </si>
  <si>
    <t>hacinamiento medio (entre 2,5 y 3,49 personas por dormitorio)</t>
  </si>
  <si>
    <t>hacinamiento alto (entre 3,5 y 4,99 personas por dormitorio)</t>
  </si>
  <si>
    <t>hacinamiento crítico (5 y más personas por dormitorio u hogar sin dormitorios de uso exclusivo)</t>
  </si>
  <si>
    <t>sin dato (ns/nr en n° dormitorios de uso exclusivo)</t>
  </si>
  <si>
    <t>Tasa de allegamiento interno: Porcentaje de núcleos no principales en hogares (2006 - 2022)</t>
  </si>
  <si>
    <t>sin allegamiento interno</t>
  </si>
  <si>
    <t>con allegamiento interno</t>
  </si>
  <si>
    <t>Tasa de allegamiento externo: porcentaje de hogares no principales en viviendas (2006 - 2022)</t>
  </si>
  <si>
    <t>sin allegamiento externo</t>
  </si>
  <si>
    <t>con allegamiento externo</t>
  </si>
  <si>
    <t>Cantidad de hogares (2006 - 2022)</t>
  </si>
  <si>
    <t>(cantidad, hogares)</t>
  </si>
  <si>
    <t>pco1</t>
  </si>
  <si>
    <t>Cantidad de viviendas (2006 - 2022)</t>
  </si>
  <si>
    <t>(cantidad, viviendas)</t>
  </si>
  <si>
    <t>hog_prin</t>
  </si>
  <si>
    <t>Déficit Cuantitativo - Requerimiento de Viviendas Irrecuperables (2006 - 2022)</t>
  </si>
  <si>
    <t>hog_req_viv_irr</t>
  </si>
  <si>
    <t>Déficit Cuantitativo - Requerimiento de Hogares Allegados (2006 - 2022)</t>
  </si>
  <si>
    <t>hog_req_hog_all</t>
  </si>
  <si>
    <t>Déficit Cuantitativo - Requerimiento de Núcleos Allegados Hacinados (2006 - 2022)</t>
  </si>
  <si>
    <t>hog_req_nuc_all</t>
  </si>
  <si>
    <t>Déficit cuantitativo - Total (2006 - 2022)</t>
  </si>
  <si>
    <t>def_cuanti</t>
  </si>
  <si>
    <t>Déficit cualitativo - Requerimientos de ampliación (2006 - 2022*)</t>
  </si>
  <si>
    <t>req_amplia</t>
  </si>
  <si>
    <t>Déficit cualitativo - Requerimientos de mejora (2006 - 2022*)</t>
  </si>
  <si>
    <t>req_mejora</t>
  </si>
  <si>
    <t>Déficit cualitativo - Requerimiento de acceso a servicios básicos (2006 - 2022*)</t>
  </si>
  <si>
    <t>req_sanea</t>
  </si>
  <si>
    <t>Déficit cualitativo - Total (2006 - 2022*)</t>
  </si>
  <si>
    <t>def_cuali_tot</t>
  </si>
  <si>
    <t>Cantidad de viviendas con hacinamiento no ampliable (2006 - 2022)</t>
  </si>
  <si>
    <t>req_vivnoamp</t>
  </si>
  <si>
    <t>Déficit cuantitativo - Ajustado (2006 - 2022)</t>
  </si>
  <si>
    <t>def_cuanti_ajustado</t>
  </si>
  <si>
    <t>Déficit cualitativo - Requerimientos de ampliación - Ajustado (2006 - 2022*)</t>
  </si>
  <si>
    <t>req_amplia_ajustado</t>
  </si>
  <si>
    <t>Déficit cualitativo - Ajustado (2006 - 2022*)</t>
  </si>
  <si>
    <t>def_cuali_tot_ajustado</t>
  </si>
  <si>
    <t>Distribución de hogares propietarios que adquirieron vivienda según fuente de financiamiento (2013 - 2022*)</t>
  </si>
  <si>
    <t>sólo con subsidio estatal</t>
  </si>
  <si>
    <t>con subsidio estatal y crédito hipotecario</t>
  </si>
  <si>
    <t>sin subsidio estatal</t>
  </si>
  <si>
    <t>Distribución de hogares que declaran haber realizado mejoras o transformaciones a su vivienda según fuente de financiamiento (2015 - 2022*)</t>
  </si>
  <si>
    <t>Distribución de los hogares según tramos de arriendo que se paga por viviendas similares en el barrio (2011 - 2022*)</t>
  </si>
  <si>
    <t>0 a 5 UF</t>
  </si>
  <si>
    <t>5 a 10 UF</t>
  </si>
  <si>
    <t>10 a 15 UF</t>
  </si>
  <si>
    <t>15 o más UF</t>
  </si>
  <si>
    <t>Distribución de los hogares según tramos de arriendo que se paga por viviendas similares en el barrio (2006 - 2022*)</t>
  </si>
  <si>
    <t>Distribución de hogares según la cantidad de equipamientos básicos disponibles en el entorno de la vivienda (2006 - 2022*)</t>
  </si>
  <si>
    <t>0 equip</t>
  </si>
  <si>
    <t>1 equip</t>
  </si>
  <si>
    <t>2 equip</t>
  </si>
  <si>
    <t>3 equip</t>
  </si>
  <si>
    <t>Indicador de carencia en asequibilidad (2011 - 2022*)</t>
  </si>
  <si>
    <t>Asequible</t>
  </si>
  <si>
    <t>No asequible</t>
  </si>
  <si>
    <t>nacido en Chile</t>
  </si>
  <si>
    <t>nacido fuera de Chile</t>
  </si>
  <si>
    <t>* Nota: Las serie no cuenta con el valor correspondiente al año 2020 debido a que hubo restricciones para levantar las variables necesarias para su estimación en la encuesta Casen en Pandemia 2020.</t>
  </si>
  <si>
    <t>c. Debido a la necesidad de contar con un número de observaciones muestrales mínimo para garantizar la fiabilidad de los indicadores estimados, se recomienda no utilizar información que provenga de estimaciones con menos de 60 casos muestrales.</t>
  </si>
  <si>
    <t>2009 - 2022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</si>
</sst>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
  </numFmts>
  <fonts count="12" x14ac:knownFonts="1">
    <font>
      <sz val="11"/>
      <color rgb="FF000000"/>
      <name val="Calibri"/>
      <family val="2"/>
      <scheme val="minor"/>
    </font>
    <font>
      <sz val="11"/>
      <color theme="1"/>
      <name val="Calibri"/>
      <family val="2"/>
      <scheme val="minor"/>
    </font>
    <font>
      <sz val="10"/>
      <color rgb="FF000000"/>
      <name val="Calibri"/>
    </font>
    <font>
      <b/>
      <sz val="10"/>
      <color rgb="FF000000"/>
      <name val="Calibri"/>
    </font>
    <font>
      <u/>
      <sz val="11"/>
      <color theme="10"/>
      <name val="Calibri"/>
    </font>
    <font>
      <u/>
      <sz val="11"/>
      <color theme="10"/>
      <name val="Calibri"/>
      <family val="2"/>
      <scheme val="minor"/>
    </font>
    <font>
      <sz val="11"/>
      <color rgb="FF000000"/>
      <name val="Calibri"/>
      <family val="2"/>
      <scheme val="minor"/>
    </font>
    <font>
      <b/>
      <sz val="10"/>
      <color rgb="FF000000"/>
      <name val="Calibri"/>
      <family val="2"/>
      <scheme val="minor"/>
    </font>
    <font>
      <sz val="10"/>
      <color rgb="FF000000"/>
      <name val="Calibri"/>
      <family val="2"/>
      <scheme val="minor"/>
    </font>
    <font>
      <b/>
      <sz val="10"/>
      <color theme="1"/>
      <name val="Calibri"/>
      <family val="2"/>
      <scheme val="minor"/>
    </font>
    <font>
      <sz val="10"/>
      <color theme="1"/>
      <name val="Calibri"/>
      <family val="2"/>
      <scheme val="minor"/>
    </font>
    <font>
      <sz val="10"/>
      <name val="Calibri"/>
      <family val="2"/>
      <scheme val="minor"/>
    </font>
  </fonts>
  <fills count="4">
    <fill>
      <patternFill patternType="none"/>
    </fill>
    <fill>
      <patternFill patternType="gray125"/>
    </fill>
    <fill>
      <patternFill patternType="solid">
        <fgColor rgb="FFD0CECE"/>
      </patternFill>
    </fill>
    <fill>
      <patternFill patternType="solid">
        <fgColor theme="2" tint="-9.9978637043366805E-2"/>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s>
  <cellStyleXfs count="4">
    <xf numFmtId="0" fontId="0" fillId="0" borderId="0"/>
    <xf numFmtId="0" fontId="6" fillId="0" borderId="0"/>
    <xf numFmtId="0" fontId="5" fillId="0" borderId="0" applyNumberFormat="0" applyFill="0" applyBorder="0" applyAlignment="0" applyProtection="0"/>
    <xf numFmtId="0" fontId="1" fillId="0" borderId="0"/>
  </cellStyleXfs>
  <cellXfs count="32">
    <xf numFmtId="0" fontId="0" fillId="0" borderId="0" xfId="0"/>
    <xf numFmtId="164" fontId="2" fillId="0" borderId="1" xfId="0" applyNumberFormat="1" applyFont="1" applyBorder="1" applyAlignment="1">
      <alignment horizontal="center" vertical="center"/>
    </xf>
    <xf numFmtId="165" fontId="2" fillId="0" borderId="1" xfId="0" applyNumberFormat="1" applyFont="1" applyBorder="1" applyAlignment="1">
      <alignment horizontal="center" vertical="center"/>
    </xf>
    <xf numFmtId="166" fontId="2" fillId="0" borderId="1" xfId="0" applyNumberFormat="1" applyFont="1" applyBorder="1" applyAlignment="1">
      <alignment horizontal="center" vertical="center"/>
    </xf>
    <xf numFmtId="166" fontId="3" fillId="0" borderId="1" xfId="0" applyNumberFormat="1" applyFont="1" applyBorder="1" applyAlignment="1">
      <alignment horizontal="center" vertical="center"/>
    </xf>
    <xf numFmtId="0" fontId="4" fillId="0" borderId="0" xfId="0" applyFont="1"/>
    <xf numFmtId="0" fontId="7" fillId="3" borderId="5" xfId="0" applyFont="1" applyFill="1" applyBorder="1" applyAlignment="1">
      <alignment horizontal="center" vertical="center"/>
    </xf>
    <xf numFmtId="0" fontId="8" fillId="0" borderId="5" xfId="0" applyFont="1" applyBorder="1"/>
    <xf numFmtId="0" fontId="8" fillId="0" borderId="0" xfId="0" applyFont="1"/>
    <xf numFmtId="0" fontId="5" fillId="0" borderId="0" xfId="2"/>
    <xf numFmtId="0" fontId="1" fillId="0" borderId="0" xfId="3"/>
    <xf numFmtId="0" fontId="8" fillId="0" borderId="5" xfId="0" applyFont="1" applyBorder="1" applyAlignment="1">
      <alignment horizontal="center"/>
    </xf>
    <xf numFmtId="0" fontId="4" fillId="0" borderId="5" xfId="0" applyFont="1" applyBorder="1" applyAlignment="1">
      <alignment horizontal="right"/>
    </xf>
    <xf numFmtId="0" fontId="8" fillId="0" borderId="4" xfId="0" applyFont="1" applyBorder="1"/>
    <xf numFmtId="0" fontId="7" fillId="3" borderId="2" xfId="0" applyFont="1" applyFill="1" applyBorder="1" applyAlignment="1">
      <alignment horizontal="center" vertical="center"/>
    </xf>
    <xf numFmtId="0" fontId="7" fillId="0" borderId="0" xfId="0" applyFont="1"/>
    <xf numFmtId="0" fontId="0" fillId="0" borderId="0" xfId="0" applyAlignment="1">
      <alignment horizontal="right"/>
    </xf>
    <xf numFmtId="166" fontId="3" fillId="0" borderId="9" xfId="0" applyNumberFormat="1" applyFont="1" applyBorder="1" applyAlignment="1">
      <alignment horizontal="center" vertical="center"/>
    </xf>
    <xf numFmtId="166" fontId="0" fillId="0" borderId="0" xfId="0" applyNumberFormat="1"/>
    <xf numFmtId="0" fontId="8" fillId="0" borderId="6" xfId="1" applyFont="1" applyBorder="1" applyAlignment="1">
      <alignment horizontal="left" vertical="center"/>
    </xf>
    <xf numFmtId="0" fontId="8" fillId="0" borderId="7" xfId="1" applyFont="1" applyBorder="1" applyAlignment="1">
      <alignment horizontal="left" vertical="center"/>
    </xf>
    <xf numFmtId="0" fontId="8" fillId="0" borderId="5" xfId="0" applyFont="1" applyBorder="1" applyAlignment="1">
      <alignment horizontal="left"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0" fontId="8" fillId="0" borderId="8" xfId="1" applyFont="1" applyBorder="1" applyAlignment="1">
      <alignment horizontal="left" vertical="center"/>
    </xf>
    <xf numFmtId="0" fontId="9" fillId="0" borderId="0" xfId="3" applyFont="1"/>
    <xf numFmtId="0" fontId="10" fillId="0" borderId="0" xfId="3" applyFont="1" applyAlignment="1">
      <alignment horizontal="justify" vertical="top" wrapText="1"/>
    </xf>
    <xf numFmtId="0" fontId="11" fillId="0" borderId="0" xfId="3" applyFont="1" applyAlignment="1">
      <alignment horizontal="left" vertical="top" wrapText="1"/>
    </xf>
    <xf numFmtId="0" fontId="8" fillId="0" borderId="0" xfId="0" applyFont="1" applyAlignment="1">
      <alignment horizontal="left" vertical="top" wrapText="1"/>
    </xf>
    <xf numFmtId="166" fontId="3" fillId="2" borderId="5" xfId="0" applyNumberFormat="1" applyFont="1" applyFill="1" applyBorder="1" applyAlignment="1">
      <alignment horizontal="center" vertical="center"/>
    </xf>
    <xf numFmtId="166" fontId="3" fillId="2" borderId="1" xfId="0" applyNumberFormat="1" applyFont="1" applyFill="1" applyBorder="1" applyAlignment="1">
      <alignment horizontal="center" vertical="center"/>
    </xf>
  </cellXfs>
  <cellStyles count="4">
    <cellStyle name="Hipervínculo 2" xfId="2" xr:uid="{7B714304-354B-48A3-AED4-0573DD4C9EA1}"/>
    <cellStyle name="Normal" xfId="0" builtinId="0"/>
    <cellStyle name="Normal 2" xfId="3" xr:uid="{9E36D563-3DD1-4D36-9DED-2E4FEBE14767}"/>
    <cellStyle name="Normal 3" xfId="1" xr:uid="{2408B18C-0FA2-47E6-B9CB-39C495999D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microsoft.com/office/2017/10/relationships/person" Target="persons/person.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calcChain" Target="calcChain.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6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theme" Target="theme/theme1.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customXml" Target="../customXml/item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customXml" Target="../customXml/item3.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900-000000000000}">
  <dimension ref="B1:F158"/>
  <sheetViews>
    <sheetView tabSelected="1" zoomScale="85" zoomScaleNormal="85" workbookViewId="0">
      <selection activeCell="E23" sqref="E23"/>
    </sheetView>
  </sheetViews>
  <sheetFormatPr baseColWidth="10" defaultColWidth="11.42578125" defaultRowHeight="15" x14ac:dyDescent="0.25"/>
  <cols>
    <col min="1" max="1" width="4.140625" customWidth="1"/>
    <col min="2" max="2" width="4" style="16" bestFit="1" customWidth="1"/>
    <col min="3" max="3" width="57" bestFit="1" customWidth="1"/>
    <col min="4" max="4" width="101.140625" bestFit="1" customWidth="1"/>
    <col min="6" max="6" width="28.140625" customWidth="1"/>
  </cols>
  <sheetData>
    <row r="1" spans="2:6" x14ac:dyDescent="0.25">
      <c r="B1" s="22" t="s">
        <v>0</v>
      </c>
      <c r="C1" s="23"/>
      <c r="D1" s="23"/>
      <c r="E1" s="23"/>
      <c r="F1" s="24"/>
    </row>
    <row r="3" spans="2:6" x14ac:dyDescent="0.25">
      <c r="B3" s="6" t="s">
        <v>1</v>
      </c>
      <c r="C3" s="6" t="s">
        <v>2</v>
      </c>
      <c r="D3" s="6" t="s">
        <v>3</v>
      </c>
      <c r="E3" s="6" t="s">
        <v>4</v>
      </c>
      <c r="F3" s="14" t="s">
        <v>5</v>
      </c>
    </row>
    <row r="4" spans="2:6" x14ac:dyDescent="0.25">
      <c r="B4" s="12" t="str">
        <f>HYPERLINK("#'1'!A1", "1")</f>
        <v>1</v>
      </c>
      <c r="C4" s="19" t="s">
        <v>6</v>
      </c>
      <c r="D4" s="7" t="s">
        <v>7</v>
      </c>
      <c r="E4" s="11" t="s">
        <v>8</v>
      </c>
      <c r="F4" s="7" t="s">
        <v>9</v>
      </c>
    </row>
    <row r="5" spans="2:6" x14ac:dyDescent="0.25">
      <c r="B5" s="12" t="str">
        <f>HYPERLINK("#'2'!A1", "2")</f>
        <v>2</v>
      </c>
      <c r="C5" s="20"/>
      <c r="D5" s="7" t="s">
        <v>7</v>
      </c>
      <c r="E5" s="11" t="s">
        <v>8</v>
      </c>
      <c r="F5" s="7" t="s">
        <v>10</v>
      </c>
    </row>
    <row r="6" spans="2:6" x14ac:dyDescent="0.25">
      <c r="B6" s="12" t="str">
        <f>HYPERLINK("#'3'!A1", "3")</f>
        <v>3</v>
      </c>
      <c r="C6" s="20"/>
      <c r="D6" s="7" t="s">
        <v>7</v>
      </c>
      <c r="E6" s="11" t="s">
        <v>8</v>
      </c>
      <c r="F6" s="7" t="s">
        <v>11</v>
      </c>
    </row>
    <row r="7" spans="2:6" x14ac:dyDescent="0.25">
      <c r="B7" s="12" t="str">
        <f>HYPERLINK("#'4'!A1", "4")</f>
        <v>4</v>
      </c>
      <c r="C7" s="20"/>
      <c r="D7" s="7" t="s">
        <v>7</v>
      </c>
      <c r="E7" s="11" t="s">
        <v>8</v>
      </c>
      <c r="F7" s="7" t="s">
        <v>12</v>
      </c>
    </row>
    <row r="8" spans="2:6" x14ac:dyDescent="0.25">
      <c r="B8" s="12" t="str">
        <f>HYPERLINK("#'5'!A1", "5")</f>
        <v>5</v>
      </c>
      <c r="C8" s="20"/>
      <c r="D8" s="7" t="s">
        <v>7</v>
      </c>
      <c r="E8" s="11" t="s">
        <v>8</v>
      </c>
      <c r="F8" s="7" t="s">
        <v>13</v>
      </c>
    </row>
    <row r="9" spans="2:6" x14ac:dyDescent="0.25">
      <c r="B9" s="12" t="str">
        <f>HYPERLINK("#'6'!A1", "6")</f>
        <v>6</v>
      </c>
      <c r="C9" s="20"/>
      <c r="D9" s="7" t="s">
        <v>7</v>
      </c>
      <c r="E9" s="11" t="s">
        <v>8</v>
      </c>
      <c r="F9" s="7" t="s">
        <v>14</v>
      </c>
    </row>
    <row r="10" spans="2:6" x14ac:dyDescent="0.25">
      <c r="B10" s="12" t="str">
        <f>HYPERLINK("#'7'!A1", "7")</f>
        <v>7</v>
      </c>
      <c r="C10" s="20"/>
      <c r="D10" s="7" t="s">
        <v>7</v>
      </c>
      <c r="E10" s="11" t="s">
        <v>8</v>
      </c>
      <c r="F10" s="7" t="s">
        <v>15</v>
      </c>
    </row>
    <row r="11" spans="2:6" x14ac:dyDescent="0.25">
      <c r="B11" s="12" t="str">
        <f>HYPERLINK("#'8'!A1", "8")</f>
        <v>8</v>
      </c>
      <c r="C11" s="20"/>
      <c r="D11" s="7" t="s">
        <v>7</v>
      </c>
      <c r="E11" s="11" t="s">
        <v>8</v>
      </c>
      <c r="F11" s="7" t="s">
        <v>16</v>
      </c>
    </row>
    <row r="12" spans="2:6" x14ac:dyDescent="0.25">
      <c r="B12" s="12" t="str">
        <f>HYPERLINK("#'9'!A1", "9")</f>
        <v>9</v>
      </c>
      <c r="C12" s="20"/>
      <c r="D12" s="7" t="s">
        <v>7</v>
      </c>
      <c r="E12" s="11" t="s">
        <v>8</v>
      </c>
      <c r="F12" s="7" t="s">
        <v>17</v>
      </c>
    </row>
    <row r="13" spans="2:6" x14ac:dyDescent="0.25">
      <c r="B13" s="12" t="str">
        <f>HYPERLINK("#'10'!A1", "10")</f>
        <v>10</v>
      </c>
      <c r="C13" s="20"/>
      <c r="D13" s="7" t="s">
        <v>7</v>
      </c>
      <c r="E13" s="11" t="s">
        <v>8</v>
      </c>
      <c r="F13" s="7" t="s">
        <v>18</v>
      </c>
    </row>
    <row r="14" spans="2:6" x14ac:dyDescent="0.25">
      <c r="B14" s="12" t="str">
        <f>HYPERLINK("#'11'!A1", "11")</f>
        <v>11</v>
      </c>
      <c r="C14" s="20"/>
      <c r="D14" s="7" t="s">
        <v>19</v>
      </c>
      <c r="E14" s="11" t="s">
        <v>8</v>
      </c>
      <c r="F14" s="7" t="s">
        <v>9</v>
      </c>
    </row>
    <row r="15" spans="2:6" x14ac:dyDescent="0.25">
      <c r="B15" s="12" t="str">
        <f>HYPERLINK("#'12'!A1", "12")</f>
        <v>12</v>
      </c>
      <c r="C15" s="20"/>
      <c r="D15" s="7" t="s">
        <v>19</v>
      </c>
      <c r="E15" s="11" t="s">
        <v>8</v>
      </c>
      <c r="F15" s="7" t="s">
        <v>10</v>
      </c>
    </row>
    <row r="16" spans="2:6" x14ac:dyDescent="0.25">
      <c r="B16" s="12" t="str">
        <f>HYPERLINK("#'13'!A1", "13")</f>
        <v>13</v>
      </c>
      <c r="C16" s="20"/>
      <c r="D16" s="7" t="s">
        <v>19</v>
      </c>
      <c r="E16" s="11" t="s">
        <v>8</v>
      </c>
      <c r="F16" s="7" t="s">
        <v>11</v>
      </c>
    </row>
    <row r="17" spans="2:6" x14ac:dyDescent="0.25">
      <c r="B17" s="12" t="str">
        <f>HYPERLINK("#'14'!A1", "14")</f>
        <v>14</v>
      </c>
      <c r="C17" s="20"/>
      <c r="D17" s="7" t="s">
        <v>19</v>
      </c>
      <c r="E17" s="11" t="s">
        <v>8</v>
      </c>
      <c r="F17" s="7" t="s">
        <v>12</v>
      </c>
    </row>
    <row r="18" spans="2:6" x14ac:dyDescent="0.25">
      <c r="B18" s="12" t="str">
        <f>HYPERLINK("#'15'!A1", "15")</f>
        <v>15</v>
      </c>
      <c r="C18" s="20"/>
      <c r="D18" s="7" t="s">
        <v>19</v>
      </c>
      <c r="E18" s="11" t="s">
        <v>8</v>
      </c>
      <c r="F18" s="7" t="s">
        <v>13</v>
      </c>
    </row>
    <row r="19" spans="2:6" x14ac:dyDescent="0.25">
      <c r="B19" s="12" t="str">
        <f>HYPERLINK("#'16'!A1", "16")</f>
        <v>16</v>
      </c>
      <c r="C19" s="20"/>
      <c r="D19" s="7" t="s">
        <v>19</v>
      </c>
      <c r="E19" s="11" t="s">
        <v>8</v>
      </c>
      <c r="F19" s="7" t="s">
        <v>14</v>
      </c>
    </row>
    <row r="20" spans="2:6" x14ac:dyDescent="0.25">
      <c r="B20" s="12" t="str">
        <f>HYPERLINK("#'17'!A1", "17")</f>
        <v>17</v>
      </c>
      <c r="C20" s="20"/>
      <c r="D20" s="7" t="s">
        <v>19</v>
      </c>
      <c r="E20" s="11" t="s">
        <v>8</v>
      </c>
      <c r="F20" s="7" t="s">
        <v>15</v>
      </c>
    </row>
    <row r="21" spans="2:6" x14ac:dyDescent="0.25">
      <c r="B21" s="12" t="str">
        <f>HYPERLINK("#'18'!A1", "18")</f>
        <v>18</v>
      </c>
      <c r="C21" s="20"/>
      <c r="D21" s="7" t="s">
        <v>19</v>
      </c>
      <c r="E21" s="11" t="s">
        <v>8</v>
      </c>
      <c r="F21" s="7" t="s">
        <v>16</v>
      </c>
    </row>
    <row r="22" spans="2:6" x14ac:dyDescent="0.25">
      <c r="B22" s="12" t="str">
        <f>HYPERLINK("#'19'!A1", "19")</f>
        <v>19</v>
      </c>
      <c r="C22" s="20"/>
      <c r="D22" s="7" t="s">
        <v>19</v>
      </c>
      <c r="E22" s="11" t="s">
        <v>8</v>
      </c>
      <c r="F22" s="7" t="s">
        <v>17</v>
      </c>
    </row>
    <row r="23" spans="2:6" x14ac:dyDescent="0.25">
      <c r="B23" s="12" t="str">
        <f>HYPERLINK("#'20'!A1", "20")</f>
        <v>20</v>
      </c>
      <c r="C23" s="20"/>
      <c r="D23" s="7" t="s">
        <v>19</v>
      </c>
      <c r="E23" s="11" t="s">
        <v>8</v>
      </c>
      <c r="F23" s="7" t="s">
        <v>18</v>
      </c>
    </row>
    <row r="24" spans="2:6" x14ac:dyDescent="0.25">
      <c r="B24" s="12" t="str">
        <f>HYPERLINK("#'21'!A1", "21")</f>
        <v>21</v>
      </c>
      <c r="C24" s="20"/>
      <c r="D24" s="7" t="s">
        <v>20</v>
      </c>
      <c r="E24" s="11" t="s">
        <v>205</v>
      </c>
      <c r="F24" s="7" t="s">
        <v>9</v>
      </c>
    </row>
    <row r="25" spans="2:6" x14ac:dyDescent="0.25">
      <c r="B25" s="12" t="str">
        <f>HYPERLINK("#'22'!A1", "22")</f>
        <v>22</v>
      </c>
      <c r="C25" s="20"/>
      <c r="D25" s="7" t="s">
        <v>20</v>
      </c>
      <c r="E25" s="11" t="s">
        <v>205</v>
      </c>
      <c r="F25" s="7" t="s">
        <v>10</v>
      </c>
    </row>
    <row r="26" spans="2:6" x14ac:dyDescent="0.25">
      <c r="B26" s="12" t="str">
        <f>HYPERLINK("#'23'!A1", "23")</f>
        <v>23</v>
      </c>
      <c r="C26" s="20"/>
      <c r="D26" s="7" t="s">
        <v>20</v>
      </c>
      <c r="E26" s="11" t="s">
        <v>205</v>
      </c>
      <c r="F26" s="7" t="s">
        <v>11</v>
      </c>
    </row>
    <row r="27" spans="2:6" x14ac:dyDescent="0.25">
      <c r="B27" s="12" t="str">
        <f>HYPERLINK("#'24'!A1", "24")</f>
        <v>24</v>
      </c>
      <c r="C27" s="20"/>
      <c r="D27" s="7" t="s">
        <v>20</v>
      </c>
      <c r="E27" s="11" t="s">
        <v>205</v>
      </c>
      <c r="F27" s="7" t="s">
        <v>12</v>
      </c>
    </row>
    <row r="28" spans="2:6" x14ac:dyDescent="0.25">
      <c r="B28" s="12" t="str">
        <f>HYPERLINK("#'25'!A1", "25")</f>
        <v>25</v>
      </c>
      <c r="C28" s="20"/>
      <c r="D28" s="7" t="s">
        <v>20</v>
      </c>
      <c r="E28" s="11" t="s">
        <v>205</v>
      </c>
      <c r="F28" s="7" t="s">
        <v>21</v>
      </c>
    </row>
    <row r="29" spans="2:6" x14ac:dyDescent="0.25">
      <c r="B29" s="12" t="str">
        <f>HYPERLINK("#'26'!A1", "26")</f>
        <v>26</v>
      </c>
      <c r="C29" s="20"/>
      <c r="D29" s="7" t="s">
        <v>20</v>
      </c>
      <c r="E29" s="11" t="s">
        <v>205</v>
      </c>
      <c r="F29" s="7" t="s">
        <v>14</v>
      </c>
    </row>
    <row r="30" spans="2:6" x14ac:dyDescent="0.25">
      <c r="B30" s="12" t="str">
        <f>HYPERLINK("#'27'!A1", "27")</f>
        <v>27</v>
      </c>
      <c r="C30" s="20"/>
      <c r="D30" s="7" t="s">
        <v>20</v>
      </c>
      <c r="E30" s="11" t="s">
        <v>205</v>
      </c>
      <c r="F30" s="7" t="s">
        <v>15</v>
      </c>
    </row>
    <row r="31" spans="2:6" x14ac:dyDescent="0.25">
      <c r="B31" s="12" t="str">
        <f>HYPERLINK("#'28'!A1", "28")</f>
        <v>28</v>
      </c>
      <c r="C31" s="20"/>
      <c r="D31" s="7" t="s">
        <v>20</v>
      </c>
      <c r="E31" s="11" t="s">
        <v>205</v>
      </c>
      <c r="F31" s="7" t="s">
        <v>16</v>
      </c>
    </row>
    <row r="32" spans="2:6" x14ac:dyDescent="0.25">
      <c r="B32" s="12" t="str">
        <f>HYPERLINK("#'29'!A1", "29")</f>
        <v>29</v>
      </c>
      <c r="C32" s="20"/>
      <c r="D32" s="7" t="s">
        <v>22</v>
      </c>
      <c r="E32" s="11" t="s">
        <v>23</v>
      </c>
      <c r="F32" s="7" t="s">
        <v>9</v>
      </c>
    </row>
    <row r="33" spans="2:6" x14ac:dyDescent="0.25">
      <c r="B33" s="12" t="str">
        <f>HYPERLINK("#'30'!A1", "30")</f>
        <v>30</v>
      </c>
      <c r="C33" s="20"/>
      <c r="D33" s="7" t="s">
        <v>22</v>
      </c>
      <c r="E33" s="11" t="s">
        <v>23</v>
      </c>
      <c r="F33" s="7" t="s">
        <v>10</v>
      </c>
    </row>
    <row r="34" spans="2:6" x14ac:dyDescent="0.25">
      <c r="B34" s="12" t="str">
        <f>HYPERLINK("#'31'!A1", "31")</f>
        <v>31</v>
      </c>
      <c r="C34" s="20"/>
      <c r="D34" s="7" t="s">
        <v>22</v>
      </c>
      <c r="E34" s="11" t="s">
        <v>23</v>
      </c>
      <c r="F34" s="7" t="s">
        <v>11</v>
      </c>
    </row>
    <row r="35" spans="2:6" x14ac:dyDescent="0.25">
      <c r="B35" s="12" t="str">
        <f>HYPERLINK("#'32'!A1", "32")</f>
        <v>32</v>
      </c>
      <c r="C35" s="20"/>
      <c r="D35" s="7" t="s">
        <v>24</v>
      </c>
      <c r="E35" s="11" t="s">
        <v>8</v>
      </c>
      <c r="F35" s="7" t="s">
        <v>9</v>
      </c>
    </row>
    <row r="36" spans="2:6" x14ac:dyDescent="0.25">
      <c r="B36" s="12" t="str">
        <f>HYPERLINK("#'33'!A1", "33")</f>
        <v>33</v>
      </c>
      <c r="C36" s="20"/>
      <c r="D36" s="7" t="s">
        <v>24</v>
      </c>
      <c r="E36" s="11" t="s">
        <v>8</v>
      </c>
      <c r="F36" s="7" t="s">
        <v>10</v>
      </c>
    </row>
    <row r="37" spans="2:6" x14ac:dyDescent="0.25">
      <c r="B37" s="12" t="str">
        <f>HYPERLINK("#'34'!A1", "34")</f>
        <v>34</v>
      </c>
      <c r="C37" s="20"/>
      <c r="D37" s="7" t="s">
        <v>24</v>
      </c>
      <c r="E37" s="11" t="s">
        <v>8</v>
      </c>
      <c r="F37" s="7" t="s">
        <v>11</v>
      </c>
    </row>
    <row r="38" spans="2:6" x14ac:dyDescent="0.25">
      <c r="B38" s="12" t="str">
        <f>HYPERLINK("#'35'!A1", "35")</f>
        <v>35</v>
      </c>
      <c r="C38" s="20"/>
      <c r="D38" s="7" t="s">
        <v>24</v>
      </c>
      <c r="E38" s="11" t="s">
        <v>8</v>
      </c>
      <c r="F38" s="7" t="s">
        <v>12</v>
      </c>
    </row>
    <row r="39" spans="2:6" x14ac:dyDescent="0.25">
      <c r="B39" s="12" t="str">
        <f>HYPERLINK("#'36'!A1", "36")</f>
        <v>36</v>
      </c>
      <c r="C39" s="20"/>
      <c r="D39" s="7" t="s">
        <v>24</v>
      </c>
      <c r="E39" s="11" t="s">
        <v>8</v>
      </c>
      <c r="F39" s="7" t="s">
        <v>21</v>
      </c>
    </row>
    <row r="40" spans="2:6" x14ac:dyDescent="0.25">
      <c r="B40" s="12" t="str">
        <f>HYPERLINK("#'37'!A1", "37")</f>
        <v>37</v>
      </c>
      <c r="C40" s="20"/>
      <c r="D40" s="7" t="s">
        <v>24</v>
      </c>
      <c r="E40" s="11" t="s">
        <v>8</v>
      </c>
      <c r="F40" s="7" t="s">
        <v>14</v>
      </c>
    </row>
    <row r="41" spans="2:6" x14ac:dyDescent="0.25">
      <c r="B41" s="12" t="str">
        <f>HYPERLINK("#'38'!A1", "38")</f>
        <v>38</v>
      </c>
      <c r="C41" s="20"/>
      <c r="D41" s="7" t="s">
        <v>24</v>
      </c>
      <c r="E41" s="11" t="s">
        <v>8</v>
      </c>
      <c r="F41" s="7" t="s">
        <v>15</v>
      </c>
    </row>
    <row r="42" spans="2:6" x14ac:dyDescent="0.25">
      <c r="B42" s="12" t="str">
        <f>HYPERLINK("#'39'!A1", "39")</f>
        <v>39</v>
      </c>
      <c r="C42" s="20"/>
      <c r="D42" s="7" t="s">
        <v>24</v>
      </c>
      <c r="E42" s="11" t="s">
        <v>8</v>
      </c>
      <c r="F42" s="7" t="s">
        <v>16</v>
      </c>
    </row>
    <row r="43" spans="2:6" x14ac:dyDescent="0.25">
      <c r="B43" s="12" t="str">
        <f>HYPERLINK("#'40'!A1", "40")</f>
        <v>40</v>
      </c>
      <c r="C43" s="20"/>
      <c r="D43" s="7" t="s">
        <v>25</v>
      </c>
      <c r="E43" s="11" t="s">
        <v>26</v>
      </c>
      <c r="F43" s="7" t="s">
        <v>9</v>
      </c>
    </row>
    <row r="44" spans="2:6" x14ac:dyDescent="0.25">
      <c r="B44" s="12" t="str">
        <f>HYPERLINK("#'41'!A1", "41")</f>
        <v>41</v>
      </c>
      <c r="C44" s="20"/>
      <c r="D44" s="7" t="s">
        <v>25</v>
      </c>
      <c r="E44" s="11" t="s">
        <v>26</v>
      </c>
      <c r="F44" s="7" t="s">
        <v>10</v>
      </c>
    </row>
    <row r="45" spans="2:6" x14ac:dyDescent="0.25">
      <c r="B45" s="12" t="str">
        <f>HYPERLINK("#'42'!A1", "42")</f>
        <v>42</v>
      </c>
      <c r="C45" s="25"/>
      <c r="D45" s="7" t="s">
        <v>25</v>
      </c>
      <c r="E45" s="11" t="s">
        <v>26</v>
      </c>
      <c r="F45" s="7" t="s">
        <v>11</v>
      </c>
    </row>
    <row r="46" spans="2:6" x14ac:dyDescent="0.25">
      <c r="B46" s="12" t="str">
        <f>HYPERLINK("#'43'!A1", "43")</f>
        <v>43</v>
      </c>
      <c r="C46" s="19" t="s">
        <v>27</v>
      </c>
      <c r="D46" s="7" t="s">
        <v>28</v>
      </c>
      <c r="E46" s="11" t="s">
        <v>8</v>
      </c>
      <c r="F46" s="7" t="s">
        <v>9</v>
      </c>
    </row>
    <row r="47" spans="2:6" x14ac:dyDescent="0.25">
      <c r="B47" s="12" t="str">
        <f>HYPERLINK("#'44'!A1", "44")</f>
        <v>44</v>
      </c>
      <c r="C47" s="20"/>
      <c r="D47" s="7" t="s">
        <v>28</v>
      </c>
      <c r="E47" s="11" t="s">
        <v>8</v>
      </c>
      <c r="F47" s="7" t="s">
        <v>10</v>
      </c>
    </row>
    <row r="48" spans="2:6" x14ac:dyDescent="0.25">
      <c r="B48" s="12" t="str">
        <f>HYPERLINK("#'45'!A1", "45")</f>
        <v>45</v>
      </c>
      <c r="C48" s="20"/>
      <c r="D48" s="7" t="s">
        <v>28</v>
      </c>
      <c r="E48" s="11" t="s">
        <v>8</v>
      </c>
      <c r="F48" s="7" t="s">
        <v>11</v>
      </c>
    </row>
    <row r="49" spans="2:6" x14ac:dyDescent="0.25">
      <c r="B49" s="12" t="str">
        <f>HYPERLINK("#'46'!A1", "46")</f>
        <v>46</v>
      </c>
      <c r="C49" s="20"/>
      <c r="D49" s="7" t="s">
        <v>28</v>
      </c>
      <c r="E49" s="11" t="s">
        <v>8</v>
      </c>
      <c r="F49" s="7" t="s">
        <v>14</v>
      </c>
    </row>
    <row r="50" spans="2:6" x14ac:dyDescent="0.25">
      <c r="B50" s="12" t="str">
        <f>HYPERLINK("#'47'!A1", "47")</f>
        <v>47</v>
      </c>
      <c r="C50" s="20"/>
      <c r="D50" s="7" t="s">
        <v>28</v>
      </c>
      <c r="E50" s="11" t="s">
        <v>8</v>
      </c>
      <c r="F50" s="7" t="s">
        <v>15</v>
      </c>
    </row>
    <row r="51" spans="2:6" x14ac:dyDescent="0.25">
      <c r="B51" s="12" t="str">
        <f>HYPERLINK("#'48'!A1", "48")</f>
        <v>48</v>
      </c>
      <c r="C51" s="20"/>
      <c r="D51" s="7" t="s">
        <v>28</v>
      </c>
      <c r="E51" s="11" t="s">
        <v>8</v>
      </c>
      <c r="F51" s="7" t="s">
        <v>16</v>
      </c>
    </row>
    <row r="52" spans="2:6" x14ac:dyDescent="0.25">
      <c r="B52" s="12" t="str">
        <f>HYPERLINK("#'49'!A1", "49")</f>
        <v>49</v>
      </c>
      <c r="C52" s="20"/>
      <c r="D52" s="7" t="s">
        <v>29</v>
      </c>
      <c r="E52" s="11" t="s">
        <v>8</v>
      </c>
      <c r="F52" s="7" t="s">
        <v>9</v>
      </c>
    </row>
    <row r="53" spans="2:6" x14ac:dyDescent="0.25">
      <c r="B53" s="12" t="str">
        <f>HYPERLINK("#'50'!A1", "50")</f>
        <v>50</v>
      </c>
      <c r="C53" s="20"/>
      <c r="D53" s="7" t="s">
        <v>29</v>
      </c>
      <c r="E53" s="11" t="s">
        <v>8</v>
      </c>
      <c r="F53" s="7" t="s">
        <v>10</v>
      </c>
    </row>
    <row r="54" spans="2:6" x14ac:dyDescent="0.25">
      <c r="B54" s="12" t="str">
        <f>HYPERLINK("#'51'!A1", "51")</f>
        <v>51</v>
      </c>
      <c r="C54" s="20"/>
      <c r="D54" s="7" t="s">
        <v>29</v>
      </c>
      <c r="E54" s="11" t="s">
        <v>8</v>
      </c>
      <c r="F54" s="7" t="s">
        <v>11</v>
      </c>
    </row>
    <row r="55" spans="2:6" x14ac:dyDescent="0.25">
      <c r="B55" s="12" t="str">
        <f>HYPERLINK("#'52'!A1", "52")</f>
        <v>52</v>
      </c>
      <c r="C55" s="20"/>
      <c r="D55" s="7" t="s">
        <v>29</v>
      </c>
      <c r="E55" s="11" t="s">
        <v>8</v>
      </c>
      <c r="F55" s="7" t="s">
        <v>14</v>
      </c>
    </row>
    <row r="56" spans="2:6" x14ac:dyDescent="0.25">
      <c r="B56" s="12" t="str">
        <f>HYPERLINK("#'53'!A1", "53")</f>
        <v>53</v>
      </c>
      <c r="C56" s="20"/>
      <c r="D56" s="7" t="s">
        <v>29</v>
      </c>
      <c r="E56" s="11" t="s">
        <v>8</v>
      </c>
      <c r="F56" s="7" t="s">
        <v>15</v>
      </c>
    </row>
    <row r="57" spans="2:6" x14ac:dyDescent="0.25">
      <c r="B57" s="12" t="str">
        <f>HYPERLINK("#'54'!A1", "54")</f>
        <v>54</v>
      </c>
      <c r="C57" s="20"/>
      <c r="D57" s="7" t="s">
        <v>29</v>
      </c>
      <c r="E57" s="11" t="s">
        <v>8</v>
      </c>
      <c r="F57" s="7" t="s">
        <v>16</v>
      </c>
    </row>
    <row r="58" spans="2:6" x14ac:dyDescent="0.25">
      <c r="B58" s="12" t="str">
        <f>HYPERLINK("#'55'!A1", "55")</f>
        <v>55</v>
      </c>
      <c r="C58" s="20"/>
      <c r="D58" s="7" t="s">
        <v>30</v>
      </c>
      <c r="E58" s="11" t="s">
        <v>8</v>
      </c>
      <c r="F58" s="7" t="s">
        <v>9</v>
      </c>
    </row>
    <row r="59" spans="2:6" x14ac:dyDescent="0.25">
      <c r="B59" s="12" t="str">
        <f>HYPERLINK("#'56'!A1", "56")</f>
        <v>56</v>
      </c>
      <c r="C59" s="20"/>
      <c r="D59" s="7" t="s">
        <v>30</v>
      </c>
      <c r="E59" s="11" t="s">
        <v>8</v>
      </c>
      <c r="F59" s="7" t="s">
        <v>10</v>
      </c>
    </row>
    <row r="60" spans="2:6" x14ac:dyDescent="0.25">
      <c r="B60" s="12" t="str">
        <f>HYPERLINK("#'57'!A1", "57")</f>
        <v>57</v>
      </c>
      <c r="C60" s="20"/>
      <c r="D60" s="7" t="s">
        <v>30</v>
      </c>
      <c r="E60" s="11" t="s">
        <v>8</v>
      </c>
      <c r="F60" s="7" t="s">
        <v>11</v>
      </c>
    </row>
    <row r="61" spans="2:6" x14ac:dyDescent="0.25">
      <c r="B61" s="12" t="str">
        <f>HYPERLINK("#'58'!A1", "58")</f>
        <v>58</v>
      </c>
      <c r="C61" s="20"/>
      <c r="D61" s="7" t="s">
        <v>30</v>
      </c>
      <c r="E61" s="11" t="s">
        <v>8</v>
      </c>
      <c r="F61" s="7" t="s">
        <v>14</v>
      </c>
    </row>
    <row r="62" spans="2:6" x14ac:dyDescent="0.25">
      <c r="B62" s="12" t="str">
        <f>HYPERLINK("#'59'!A1", "59")</f>
        <v>59</v>
      </c>
      <c r="C62" s="20"/>
      <c r="D62" s="7" t="s">
        <v>30</v>
      </c>
      <c r="E62" s="11" t="s">
        <v>8</v>
      </c>
      <c r="F62" s="7" t="s">
        <v>15</v>
      </c>
    </row>
    <row r="63" spans="2:6" x14ac:dyDescent="0.25">
      <c r="B63" s="12" t="str">
        <f>HYPERLINK("#'60'!A1", "60")</f>
        <v>60</v>
      </c>
      <c r="C63" s="20"/>
      <c r="D63" s="7" t="s">
        <v>30</v>
      </c>
      <c r="E63" s="11" t="s">
        <v>8</v>
      </c>
      <c r="F63" s="7" t="s">
        <v>16</v>
      </c>
    </row>
    <row r="64" spans="2:6" x14ac:dyDescent="0.25">
      <c r="B64" s="12" t="str">
        <f>HYPERLINK("#'61'!A1", "61")</f>
        <v>61</v>
      </c>
      <c r="C64" s="20"/>
      <c r="D64" s="7" t="s">
        <v>31</v>
      </c>
      <c r="E64" s="11" t="s">
        <v>8</v>
      </c>
      <c r="F64" s="7" t="s">
        <v>9</v>
      </c>
    </row>
    <row r="65" spans="2:6" x14ac:dyDescent="0.25">
      <c r="B65" s="12" t="str">
        <f>HYPERLINK("#'62'!A1", "62")</f>
        <v>62</v>
      </c>
      <c r="C65" s="20"/>
      <c r="D65" s="7" t="s">
        <v>31</v>
      </c>
      <c r="E65" s="11" t="s">
        <v>8</v>
      </c>
      <c r="F65" s="7" t="s">
        <v>10</v>
      </c>
    </row>
    <row r="66" spans="2:6" x14ac:dyDescent="0.25">
      <c r="B66" s="12" t="str">
        <f>HYPERLINK("#'63'!A1", "63")</f>
        <v>63</v>
      </c>
      <c r="C66" s="20"/>
      <c r="D66" s="7" t="s">
        <v>31</v>
      </c>
      <c r="E66" s="11" t="s">
        <v>8</v>
      </c>
      <c r="F66" s="7" t="s">
        <v>11</v>
      </c>
    </row>
    <row r="67" spans="2:6" x14ac:dyDescent="0.25">
      <c r="B67" s="12" t="str">
        <f>HYPERLINK("#'64'!A1", "64")</f>
        <v>64</v>
      </c>
      <c r="C67" s="20"/>
      <c r="D67" s="7" t="s">
        <v>31</v>
      </c>
      <c r="E67" s="11" t="s">
        <v>8</v>
      </c>
      <c r="F67" s="7" t="s">
        <v>14</v>
      </c>
    </row>
    <row r="68" spans="2:6" x14ac:dyDescent="0.25">
      <c r="B68" s="12" t="str">
        <f>HYPERLINK("#'65'!A1", "65")</f>
        <v>65</v>
      </c>
      <c r="C68" s="20"/>
      <c r="D68" s="7" t="s">
        <v>31</v>
      </c>
      <c r="E68" s="11" t="s">
        <v>8</v>
      </c>
      <c r="F68" s="7" t="s">
        <v>15</v>
      </c>
    </row>
    <row r="69" spans="2:6" x14ac:dyDescent="0.25">
      <c r="B69" s="12" t="str">
        <f>HYPERLINK("#'66'!A1", "66")</f>
        <v>66</v>
      </c>
      <c r="C69" s="25"/>
      <c r="D69" s="7" t="s">
        <v>31</v>
      </c>
      <c r="E69" s="11" t="s">
        <v>8</v>
      </c>
      <c r="F69" s="7" t="s">
        <v>16</v>
      </c>
    </row>
    <row r="70" spans="2:6" x14ac:dyDescent="0.25">
      <c r="B70" s="12" t="str">
        <f>HYPERLINK("#'67'!A1", "67")</f>
        <v>67</v>
      </c>
      <c r="C70" s="19" t="s">
        <v>32</v>
      </c>
      <c r="D70" s="7" t="s">
        <v>33</v>
      </c>
      <c r="E70" s="11" t="s">
        <v>8</v>
      </c>
      <c r="F70" s="7" t="s">
        <v>9</v>
      </c>
    </row>
    <row r="71" spans="2:6" x14ac:dyDescent="0.25">
      <c r="B71" s="12" t="str">
        <f>HYPERLINK("#'68'!A1", "68")</f>
        <v>68</v>
      </c>
      <c r="C71" s="20"/>
      <c r="D71" s="7" t="s">
        <v>33</v>
      </c>
      <c r="E71" s="11" t="s">
        <v>8</v>
      </c>
      <c r="F71" s="7" t="s">
        <v>11</v>
      </c>
    </row>
    <row r="72" spans="2:6" x14ac:dyDescent="0.25">
      <c r="B72" s="12" t="str">
        <f>HYPERLINK("#'69'!A1", "69")</f>
        <v>69</v>
      </c>
      <c r="C72" s="20"/>
      <c r="D72" s="7" t="s">
        <v>34</v>
      </c>
      <c r="E72" s="11" t="s">
        <v>8</v>
      </c>
      <c r="F72" s="7" t="s">
        <v>9</v>
      </c>
    </row>
    <row r="73" spans="2:6" x14ac:dyDescent="0.25">
      <c r="B73" s="12" t="str">
        <f>HYPERLINK("#'70'!A1", "70")</f>
        <v>70</v>
      </c>
      <c r="C73" s="20"/>
      <c r="D73" s="7" t="s">
        <v>34</v>
      </c>
      <c r="E73" s="11" t="s">
        <v>8</v>
      </c>
      <c r="F73" s="7" t="s">
        <v>11</v>
      </c>
    </row>
    <row r="74" spans="2:6" x14ac:dyDescent="0.25">
      <c r="B74" s="12" t="str">
        <f>HYPERLINK("#'71'!A1", "71")</f>
        <v>71</v>
      </c>
      <c r="C74" s="20"/>
      <c r="D74" s="7" t="s">
        <v>35</v>
      </c>
      <c r="E74" s="11" t="s">
        <v>8</v>
      </c>
      <c r="F74" s="7" t="s">
        <v>9</v>
      </c>
    </row>
    <row r="75" spans="2:6" x14ac:dyDescent="0.25">
      <c r="B75" s="12" t="str">
        <f>HYPERLINK("#'72'!A1", "72")</f>
        <v>72</v>
      </c>
      <c r="C75" s="20"/>
      <c r="D75" s="7" t="s">
        <v>35</v>
      </c>
      <c r="E75" s="11" t="s">
        <v>8</v>
      </c>
      <c r="F75" s="7" t="s">
        <v>11</v>
      </c>
    </row>
    <row r="76" spans="2:6" x14ac:dyDescent="0.25">
      <c r="B76" s="12" t="str">
        <f>HYPERLINK("#'73'!A1", "73")</f>
        <v>73</v>
      </c>
      <c r="C76" s="20"/>
      <c r="D76" s="7" t="s">
        <v>36</v>
      </c>
      <c r="E76" s="11" t="s">
        <v>8</v>
      </c>
      <c r="F76" s="7" t="s">
        <v>9</v>
      </c>
    </row>
    <row r="77" spans="2:6" x14ac:dyDescent="0.25">
      <c r="B77" s="12" t="str">
        <f>HYPERLINK("#'74'!A1", "74")</f>
        <v>74</v>
      </c>
      <c r="C77" s="20"/>
      <c r="D77" s="7" t="s">
        <v>36</v>
      </c>
      <c r="E77" s="11" t="s">
        <v>8</v>
      </c>
      <c r="F77" s="7" t="s">
        <v>11</v>
      </c>
    </row>
    <row r="78" spans="2:6" x14ac:dyDescent="0.25">
      <c r="B78" s="12" t="str">
        <f>HYPERLINK("#'75'!A1", "75")</f>
        <v>75</v>
      </c>
      <c r="C78" s="20"/>
      <c r="D78" s="7" t="s">
        <v>37</v>
      </c>
      <c r="E78" s="11" t="s">
        <v>8</v>
      </c>
      <c r="F78" s="7" t="s">
        <v>9</v>
      </c>
    </row>
    <row r="79" spans="2:6" x14ac:dyDescent="0.25">
      <c r="B79" s="12" t="str">
        <f>HYPERLINK("#'76'!A1", "76")</f>
        <v>76</v>
      </c>
      <c r="C79" s="20"/>
      <c r="D79" s="7" t="s">
        <v>37</v>
      </c>
      <c r="E79" s="11" t="s">
        <v>8</v>
      </c>
      <c r="F79" s="7" t="s">
        <v>11</v>
      </c>
    </row>
    <row r="80" spans="2:6" x14ac:dyDescent="0.25">
      <c r="B80" s="12" t="str">
        <f>HYPERLINK("#'77'!A1", "77")</f>
        <v>77</v>
      </c>
      <c r="C80" s="20"/>
      <c r="D80" s="7" t="s">
        <v>38</v>
      </c>
      <c r="E80" s="11" t="s">
        <v>8</v>
      </c>
      <c r="F80" s="7" t="s">
        <v>9</v>
      </c>
    </row>
    <row r="81" spans="2:6" x14ac:dyDescent="0.25">
      <c r="B81" s="12" t="str">
        <f>HYPERLINK("#'78'!A1", "78")</f>
        <v>78</v>
      </c>
      <c r="C81" s="20"/>
      <c r="D81" s="7" t="s">
        <v>38</v>
      </c>
      <c r="E81" s="11" t="s">
        <v>8</v>
      </c>
      <c r="F81" s="7" t="s">
        <v>10</v>
      </c>
    </row>
    <row r="82" spans="2:6" x14ac:dyDescent="0.25">
      <c r="B82" s="12" t="str">
        <f>HYPERLINK("#'79'!A1", "79")</f>
        <v>79</v>
      </c>
      <c r="C82" s="20"/>
      <c r="D82" s="7" t="s">
        <v>38</v>
      </c>
      <c r="E82" s="11" t="s">
        <v>8</v>
      </c>
      <c r="F82" s="7" t="s">
        <v>11</v>
      </c>
    </row>
    <row r="83" spans="2:6" x14ac:dyDescent="0.25">
      <c r="B83" s="12" t="str">
        <f>HYPERLINK("#'80'!A1", "80")</f>
        <v>80</v>
      </c>
      <c r="C83" s="20"/>
      <c r="D83" s="7" t="s">
        <v>38</v>
      </c>
      <c r="E83" s="11" t="s">
        <v>8</v>
      </c>
      <c r="F83" s="7" t="s">
        <v>12</v>
      </c>
    </row>
    <row r="84" spans="2:6" x14ac:dyDescent="0.25">
      <c r="B84" s="12" t="str">
        <f>HYPERLINK("#'81'!A1", "81")</f>
        <v>81</v>
      </c>
      <c r="C84" s="20"/>
      <c r="D84" s="7" t="s">
        <v>38</v>
      </c>
      <c r="E84" s="11" t="s">
        <v>8</v>
      </c>
      <c r="F84" s="7" t="s">
        <v>21</v>
      </c>
    </row>
    <row r="85" spans="2:6" x14ac:dyDescent="0.25">
      <c r="B85" s="12" t="str">
        <f>HYPERLINK("#'82'!A1", "82")</f>
        <v>82</v>
      </c>
      <c r="C85" s="20"/>
      <c r="D85" s="7" t="s">
        <v>38</v>
      </c>
      <c r="E85" s="11" t="s">
        <v>8</v>
      </c>
      <c r="F85" s="7" t="s">
        <v>14</v>
      </c>
    </row>
    <row r="86" spans="2:6" x14ac:dyDescent="0.25">
      <c r="B86" s="12" t="str">
        <f>HYPERLINK("#'83'!A1", "83")</f>
        <v>83</v>
      </c>
      <c r="C86" s="20"/>
      <c r="D86" s="7" t="s">
        <v>38</v>
      </c>
      <c r="E86" s="11" t="s">
        <v>8</v>
      </c>
      <c r="F86" s="7" t="s">
        <v>15</v>
      </c>
    </row>
    <row r="87" spans="2:6" x14ac:dyDescent="0.25">
      <c r="B87" s="12" t="str">
        <f>HYPERLINK("#'84'!A1", "84")</f>
        <v>84</v>
      </c>
      <c r="C87" s="20"/>
      <c r="D87" s="7" t="s">
        <v>38</v>
      </c>
      <c r="E87" s="11" t="s">
        <v>8</v>
      </c>
      <c r="F87" s="7" t="s">
        <v>16</v>
      </c>
    </row>
    <row r="88" spans="2:6" x14ac:dyDescent="0.25">
      <c r="B88" s="12" t="str">
        <f>HYPERLINK("#'85'!A1", "85")</f>
        <v>85</v>
      </c>
      <c r="C88" s="20"/>
      <c r="D88" s="7" t="s">
        <v>39</v>
      </c>
      <c r="E88" s="11" t="s">
        <v>26</v>
      </c>
      <c r="F88" s="7" t="s">
        <v>9</v>
      </c>
    </row>
    <row r="89" spans="2:6" x14ac:dyDescent="0.25">
      <c r="B89" s="12" t="str">
        <f>HYPERLINK("#'86'!A1", "86")</f>
        <v>86</v>
      </c>
      <c r="C89" s="20"/>
      <c r="D89" s="7" t="s">
        <v>39</v>
      </c>
      <c r="E89" s="11" t="s">
        <v>26</v>
      </c>
      <c r="F89" s="7" t="s">
        <v>11</v>
      </c>
    </row>
    <row r="90" spans="2:6" x14ac:dyDescent="0.25">
      <c r="B90" s="12" t="str">
        <f>HYPERLINK("#'87'!A1", "87")</f>
        <v>87</v>
      </c>
      <c r="C90" s="20"/>
      <c r="D90" s="7" t="s">
        <v>40</v>
      </c>
      <c r="E90" s="11" t="s">
        <v>26</v>
      </c>
      <c r="F90" s="7" t="s">
        <v>9</v>
      </c>
    </row>
    <row r="91" spans="2:6" x14ac:dyDescent="0.25">
      <c r="B91" s="12" t="str">
        <f>HYPERLINK("#'88'!A1", "88")</f>
        <v>88</v>
      </c>
      <c r="C91" s="20"/>
      <c r="D91" s="7" t="s">
        <v>40</v>
      </c>
      <c r="E91" s="11" t="s">
        <v>26</v>
      </c>
      <c r="F91" s="7" t="s">
        <v>11</v>
      </c>
    </row>
    <row r="92" spans="2:6" x14ac:dyDescent="0.25">
      <c r="B92" s="12" t="str">
        <f>HYPERLINK("#'89'!A1", "89")</f>
        <v>89</v>
      </c>
      <c r="C92" s="20"/>
      <c r="D92" s="7" t="s">
        <v>41</v>
      </c>
      <c r="E92" s="11" t="s">
        <v>26</v>
      </c>
      <c r="F92" s="7" t="s">
        <v>9</v>
      </c>
    </row>
    <row r="93" spans="2:6" x14ac:dyDescent="0.25">
      <c r="B93" s="12" t="str">
        <f>HYPERLINK("#'90'!A1", "90")</f>
        <v>90</v>
      </c>
      <c r="C93" s="20"/>
      <c r="D93" s="7" t="s">
        <v>41</v>
      </c>
      <c r="E93" s="11" t="s">
        <v>26</v>
      </c>
      <c r="F93" s="7" t="s">
        <v>11</v>
      </c>
    </row>
    <row r="94" spans="2:6" x14ac:dyDescent="0.25">
      <c r="B94" s="12" t="str">
        <f>HYPERLINK("#'91'!A1", "91")</f>
        <v>91</v>
      </c>
      <c r="C94" s="20"/>
      <c r="D94" s="7" t="s">
        <v>42</v>
      </c>
      <c r="E94" s="11" t="s">
        <v>26</v>
      </c>
      <c r="F94" s="7" t="s">
        <v>9</v>
      </c>
    </row>
    <row r="95" spans="2:6" x14ac:dyDescent="0.25">
      <c r="B95" s="12" t="str">
        <f>HYPERLINK("#'92'!A1", "92")</f>
        <v>92</v>
      </c>
      <c r="C95" s="20"/>
      <c r="D95" s="7" t="s">
        <v>42</v>
      </c>
      <c r="E95" s="11" t="s">
        <v>26</v>
      </c>
      <c r="F95" s="7" t="s">
        <v>10</v>
      </c>
    </row>
    <row r="96" spans="2:6" x14ac:dyDescent="0.25">
      <c r="B96" s="12" t="str">
        <f>HYPERLINK("#'93'!A1", "93")</f>
        <v>93</v>
      </c>
      <c r="C96" s="20"/>
      <c r="D96" s="7" t="s">
        <v>42</v>
      </c>
      <c r="E96" s="11" t="s">
        <v>26</v>
      </c>
      <c r="F96" s="7" t="s">
        <v>11</v>
      </c>
    </row>
    <row r="97" spans="2:6" x14ac:dyDescent="0.25">
      <c r="B97" s="12" t="str">
        <f>HYPERLINK("#'94'!A1", "94")</f>
        <v>94</v>
      </c>
      <c r="C97" s="20"/>
      <c r="D97" s="7" t="s">
        <v>42</v>
      </c>
      <c r="E97" s="11" t="s">
        <v>26</v>
      </c>
      <c r="F97" s="7" t="s">
        <v>12</v>
      </c>
    </row>
    <row r="98" spans="2:6" x14ac:dyDescent="0.25">
      <c r="B98" s="12" t="str">
        <f>HYPERLINK("#'95'!A1", "95")</f>
        <v>95</v>
      </c>
      <c r="C98" s="20"/>
      <c r="D98" s="7" t="s">
        <v>42</v>
      </c>
      <c r="E98" s="11" t="s">
        <v>26</v>
      </c>
      <c r="F98" s="7" t="s">
        <v>21</v>
      </c>
    </row>
    <row r="99" spans="2:6" x14ac:dyDescent="0.25">
      <c r="B99" s="12" t="str">
        <f>HYPERLINK("#'96'!A1", "96")</f>
        <v>96</v>
      </c>
      <c r="C99" s="20"/>
      <c r="D99" s="7" t="s">
        <v>42</v>
      </c>
      <c r="E99" s="11" t="s">
        <v>26</v>
      </c>
      <c r="F99" s="7" t="s">
        <v>14</v>
      </c>
    </row>
    <row r="100" spans="2:6" x14ac:dyDescent="0.25">
      <c r="B100" s="12" t="str">
        <f>HYPERLINK("#'97'!A1", "97")</f>
        <v>97</v>
      </c>
      <c r="C100" s="20"/>
      <c r="D100" s="7" t="s">
        <v>42</v>
      </c>
      <c r="E100" s="11" t="s">
        <v>26</v>
      </c>
      <c r="F100" s="7" t="s">
        <v>15</v>
      </c>
    </row>
    <row r="101" spans="2:6" x14ac:dyDescent="0.25">
      <c r="B101" s="12" t="str">
        <f>HYPERLINK("#'98'!A1", "98")</f>
        <v>98</v>
      </c>
      <c r="C101" s="20"/>
      <c r="D101" s="7" t="s">
        <v>42</v>
      </c>
      <c r="E101" s="11" t="s">
        <v>26</v>
      </c>
      <c r="F101" s="7" t="s">
        <v>16</v>
      </c>
    </row>
    <row r="102" spans="2:6" x14ac:dyDescent="0.25">
      <c r="B102" s="12" t="str">
        <f>HYPERLINK("#'99'!A1", "99")</f>
        <v>99</v>
      </c>
      <c r="C102" s="20"/>
      <c r="D102" s="7" t="s">
        <v>43</v>
      </c>
      <c r="E102" s="11" t="s">
        <v>8</v>
      </c>
      <c r="F102" s="7" t="s">
        <v>9</v>
      </c>
    </row>
    <row r="103" spans="2:6" x14ac:dyDescent="0.25">
      <c r="B103" s="12" t="str">
        <f>HYPERLINK("#'100'!A1", "100")</f>
        <v>100</v>
      </c>
      <c r="C103" s="20"/>
      <c r="D103" s="7" t="s">
        <v>43</v>
      </c>
      <c r="E103" s="11" t="s">
        <v>8</v>
      </c>
      <c r="F103" s="7" t="s">
        <v>11</v>
      </c>
    </row>
    <row r="104" spans="2:6" x14ac:dyDescent="0.25">
      <c r="B104" s="12" t="str">
        <f>HYPERLINK("#'101'!A1", "101")</f>
        <v>101</v>
      </c>
      <c r="C104" s="20"/>
      <c r="D104" s="7" t="s">
        <v>44</v>
      </c>
      <c r="E104" s="11" t="s">
        <v>8</v>
      </c>
      <c r="F104" s="7" t="s">
        <v>9</v>
      </c>
    </row>
    <row r="105" spans="2:6" x14ac:dyDescent="0.25">
      <c r="B105" s="12" t="str">
        <f>HYPERLINK("#'102'!A1", "102")</f>
        <v>102</v>
      </c>
      <c r="C105" s="20"/>
      <c r="D105" s="7" t="s">
        <v>44</v>
      </c>
      <c r="E105" s="11" t="s">
        <v>8</v>
      </c>
      <c r="F105" s="7" t="s">
        <v>10</v>
      </c>
    </row>
    <row r="106" spans="2:6" x14ac:dyDescent="0.25">
      <c r="B106" s="12" t="str">
        <f>HYPERLINK("#'103'!A1", "103")</f>
        <v>103</v>
      </c>
      <c r="C106" s="20"/>
      <c r="D106" s="7" t="s">
        <v>44</v>
      </c>
      <c r="E106" s="11" t="s">
        <v>8</v>
      </c>
      <c r="F106" s="7" t="s">
        <v>11</v>
      </c>
    </row>
    <row r="107" spans="2:6" x14ac:dyDescent="0.25">
      <c r="B107" s="12" t="str">
        <f>HYPERLINK("#'104'!A1", "104")</f>
        <v>104</v>
      </c>
      <c r="C107" s="20"/>
      <c r="D107" s="7" t="s">
        <v>44</v>
      </c>
      <c r="E107" s="11" t="s">
        <v>8</v>
      </c>
      <c r="F107" s="7" t="s">
        <v>12</v>
      </c>
    </row>
    <row r="108" spans="2:6" x14ac:dyDescent="0.25">
      <c r="B108" s="12" t="str">
        <f>HYPERLINK("#'105'!A1", "105")</f>
        <v>105</v>
      </c>
      <c r="C108" s="20"/>
      <c r="D108" s="7" t="s">
        <v>44</v>
      </c>
      <c r="E108" s="11" t="s">
        <v>8</v>
      </c>
      <c r="F108" s="7" t="s">
        <v>21</v>
      </c>
    </row>
    <row r="109" spans="2:6" x14ac:dyDescent="0.25">
      <c r="B109" s="12" t="str">
        <f>HYPERLINK("#'106'!A1", "106")</f>
        <v>106</v>
      </c>
      <c r="C109" s="20"/>
      <c r="D109" s="7" t="s">
        <v>44</v>
      </c>
      <c r="E109" s="11" t="s">
        <v>8</v>
      </c>
      <c r="F109" s="7" t="s">
        <v>14</v>
      </c>
    </row>
    <row r="110" spans="2:6" x14ac:dyDescent="0.25">
      <c r="B110" s="12" t="str">
        <f>HYPERLINK("#'107'!A1", "107")</f>
        <v>107</v>
      </c>
      <c r="C110" s="20"/>
      <c r="D110" s="7" t="s">
        <v>44</v>
      </c>
      <c r="E110" s="11" t="s">
        <v>8</v>
      </c>
      <c r="F110" s="7" t="s">
        <v>15</v>
      </c>
    </row>
    <row r="111" spans="2:6" x14ac:dyDescent="0.25">
      <c r="B111" s="12" t="str">
        <f>HYPERLINK("#'108'!A1", "108")</f>
        <v>108</v>
      </c>
      <c r="C111" s="20"/>
      <c r="D111" s="7" t="s">
        <v>44</v>
      </c>
      <c r="E111" s="11" t="s">
        <v>8</v>
      </c>
      <c r="F111" s="7" t="s">
        <v>16</v>
      </c>
    </row>
    <row r="112" spans="2:6" x14ac:dyDescent="0.25">
      <c r="B112" s="12" t="str">
        <f>HYPERLINK("#'109'!A1", "109")</f>
        <v>109</v>
      </c>
      <c r="C112" s="20"/>
      <c r="D112" s="7" t="s">
        <v>45</v>
      </c>
      <c r="E112" s="11" t="s">
        <v>26</v>
      </c>
      <c r="F112" s="7" t="s">
        <v>9</v>
      </c>
    </row>
    <row r="113" spans="2:6" x14ac:dyDescent="0.25">
      <c r="B113" s="12" t="str">
        <f>HYPERLINK("#'110'!A1", "110")</f>
        <v>110</v>
      </c>
      <c r="C113" s="20"/>
      <c r="D113" s="7" t="s">
        <v>45</v>
      </c>
      <c r="E113" s="11" t="s">
        <v>26</v>
      </c>
      <c r="F113" s="7" t="s">
        <v>11</v>
      </c>
    </row>
    <row r="114" spans="2:6" x14ac:dyDescent="0.25">
      <c r="B114" s="12" t="str">
        <f>HYPERLINK("#'111'!A1", "111")</f>
        <v>111</v>
      </c>
      <c r="C114" s="20"/>
      <c r="D114" s="7" t="s">
        <v>46</v>
      </c>
      <c r="E114" s="11" t="s">
        <v>26</v>
      </c>
      <c r="F114" s="7" t="s">
        <v>9</v>
      </c>
    </row>
    <row r="115" spans="2:6" x14ac:dyDescent="0.25">
      <c r="B115" s="12" t="str">
        <f>HYPERLINK("#'112'!A1", "112")</f>
        <v>112</v>
      </c>
      <c r="C115" s="20"/>
      <c r="D115" s="7" t="s">
        <v>46</v>
      </c>
      <c r="E115" s="11" t="s">
        <v>26</v>
      </c>
      <c r="F115" s="7" t="s">
        <v>10</v>
      </c>
    </row>
    <row r="116" spans="2:6" x14ac:dyDescent="0.25">
      <c r="B116" s="12" t="str">
        <f>HYPERLINK("#'113'!A1", "113")</f>
        <v>113</v>
      </c>
      <c r="C116" s="20"/>
      <c r="D116" s="7" t="s">
        <v>46</v>
      </c>
      <c r="E116" s="11" t="s">
        <v>26</v>
      </c>
      <c r="F116" s="7" t="s">
        <v>11</v>
      </c>
    </row>
    <row r="117" spans="2:6" x14ac:dyDescent="0.25">
      <c r="B117" s="12" t="str">
        <f>HYPERLINK("#'114'!A1", "114")</f>
        <v>114</v>
      </c>
      <c r="C117" s="20"/>
      <c r="D117" s="7" t="s">
        <v>46</v>
      </c>
      <c r="E117" s="11" t="s">
        <v>26</v>
      </c>
      <c r="F117" s="7" t="s">
        <v>12</v>
      </c>
    </row>
    <row r="118" spans="2:6" x14ac:dyDescent="0.25">
      <c r="B118" s="12" t="str">
        <f>HYPERLINK("#'115'!A1", "115")</f>
        <v>115</v>
      </c>
      <c r="C118" s="20"/>
      <c r="D118" s="7" t="s">
        <v>46</v>
      </c>
      <c r="E118" s="11" t="s">
        <v>26</v>
      </c>
      <c r="F118" s="7" t="s">
        <v>21</v>
      </c>
    </row>
    <row r="119" spans="2:6" x14ac:dyDescent="0.25">
      <c r="B119" s="12" t="str">
        <f>HYPERLINK("#'116'!A1", "116")</f>
        <v>116</v>
      </c>
      <c r="C119" s="20"/>
      <c r="D119" s="7" t="s">
        <v>46</v>
      </c>
      <c r="E119" s="11" t="s">
        <v>26</v>
      </c>
      <c r="F119" s="7" t="s">
        <v>14</v>
      </c>
    </row>
    <row r="120" spans="2:6" x14ac:dyDescent="0.25">
      <c r="B120" s="12" t="str">
        <f>HYPERLINK("#'117'!A1", "117")</f>
        <v>117</v>
      </c>
      <c r="C120" s="20"/>
      <c r="D120" s="7" t="s">
        <v>46</v>
      </c>
      <c r="E120" s="11" t="s">
        <v>26</v>
      </c>
      <c r="F120" s="7" t="s">
        <v>15</v>
      </c>
    </row>
    <row r="121" spans="2:6" x14ac:dyDescent="0.25">
      <c r="B121" s="12" t="str">
        <f>HYPERLINK("#'118'!A1", "118")</f>
        <v>118</v>
      </c>
      <c r="C121" s="25"/>
      <c r="D121" s="7" t="s">
        <v>46</v>
      </c>
      <c r="E121" s="11" t="s">
        <v>26</v>
      </c>
      <c r="F121" s="7" t="s">
        <v>16</v>
      </c>
    </row>
    <row r="122" spans="2:6" x14ac:dyDescent="0.25">
      <c r="B122" s="12" t="str">
        <f>HYPERLINK("#'119'!A1", "119")</f>
        <v>119</v>
      </c>
      <c r="C122" s="19" t="s">
        <v>47</v>
      </c>
      <c r="D122" s="7" t="s">
        <v>48</v>
      </c>
      <c r="E122" s="11" t="s">
        <v>49</v>
      </c>
      <c r="F122" s="7" t="s">
        <v>9</v>
      </c>
    </row>
    <row r="123" spans="2:6" x14ac:dyDescent="0.25">
      <c r="B123" s="12" t="str">
        <f>HYPERLINK("#'120'!A1", "120")</f>
        <v>120</v>
      </c>
      <c r="C123" s="20"/>
      <c r="D123" s="7" t="s">
        <v>48</v>
      </c>
      <c r="E123" s="11" t="s">
        <v>49</v>
      </c>
      <c r="F123" s="7" t="s">
        <v>10</v>
      </c>
    </row>
    <row r="124" spans="2:6" x14ac:dyDescent="0.25">
      <c r="B124" s="12" t="str">
        <f>HYPERLINK("#'121'!A1", "121")</f>
        <v>121</v>
      </c>
      <c r="C124" s="20"/>
      <c r="D124" s="7" t="s">
        <v>48</v>
      </c>
      <c r="E124" s="11" t="s">
        <v>49</v>
      </c>
      <c r="F124" s="7" t="s">
        <v>11</v>
      </c>
    </row>
    <row r="125" spans="2:6" x14ac:dyDescent="0.25">
      <c r="B125" s="12" t="str">
        <f>HYPERLINK("#'122'!A1", "122")</f>
        <v>122</v>
      </c>
      <c r="C125" s="20"/>
      <c r="D125" s="7" t="s">
        <v>48</v>
      </c>
      <c r="E125" s="11" t="s">
        <v>49</v>
      </c>
      <c r="F125" s="7" t="s">
        <v>12</v>
      </c>
    </row>
    <row r="126" spans="2:6" x14ac:dyDescent="0.25">
      <c r="B126" s="12" t="str">
        <f>HYPERLINK("#'123'!A1", "123")</f>
        <v>123</v>
      </c>
      <c r="C126" s="20"/>
      <c r="D126" s="7" t="s">
        <v>48</v>
      </c>
      <c r="E126" s="11" t="s">
        <v>49</v>
      </c>
      <c r="F126" s="7" t="s">
        <v>21</v>
      </c>
    </row>
    <row r="127" spans="2:6" x14ac:dyDescent="0.25">
      <c r="B127" s="12" t="str">
        <f>HYPERLINK("#'124'!A1", "124")</f>
        <v>124</v>
      </c>
      <c r="C127" s="20"/>
      <c r="D127" s="7" t="s">
        <v>48</v>
      </c>
      <c r="E127" s="11" t="s">
        <v>49</v>
      </c>
      <c r="F127" s="7" t="s">
        <v>14</v>
      </c>
    </row>
    <row r="128" spans="2:6" x14ac:dyDescent="0.25">
      <c r="B128" s="12" t="str">
        <f>HYPERLINK("#'125'!A1", "125")</f>
        <v>125</v>
      </c>
      <c r="C128" s="20"/>
      <c r="D128" s="7" t="s">
        <v>48</v>
      </c>
      <c r="E128" s="11" t="s">
        <v>49</v>
      </c>
      <c r="F128" s="7" t="s">
        <v>15</v>
      </c>
    </row>
    <row r="129" spans="2:6" x14ac:dyDescent="0.25">
      <c r="B129" s="12" t="str">
        <f>HYPERLINK("#'126'!A1", "126")</f>
        <v>126</v>
      </c>
      <c r="C129" s="20"/>
      <c r="D129" s="7" t="s">
        <v>48</v>
      </c>
      <c r="E129" s="11" t="s">
        <v>49</v>
      </c>
      <c r="F129" s="7" t="s">
        <v>16</v>
      </c>
    </row>
    <row r="130" spans="2:6" x14ac:dyDescent="0.25">
      <c r="B130" s="12" t="str">
        <f>HYPERLINK("#'127'!A1", "127")</f>
        <v>127</v>
      </c>
      <c r="C130" s="20"/>
      <c r="D130" s="7" t="s">
        <v>50</v>
      </c>
      <c r="E130" s="11" t="s">
        <v>23</v>
      </c>
      <c r="F130" s="7" t="s">
        <v>9</v>
      </c>
    </row>
    <row r="131" spans="2:6" x14ac:dyDescent="0.25">
      <c r="B131" s="12" t="str">
        <f>HYPERLINK("#'128'!A1", "128")</f>
        <v>128</v>
      </c>
      <c r="C131" s="20"/>
      <c r="D131" s="7" t="s">
        <v>50</v>
      </c>
      <c r="E131" s="11" t="s">
        <v>23</v>
      </c>
      <c r="F131" s="7" t="s">
        <v>10</v>
      </c>
    </row>
    <row r="132" spans="2:6" x14ac:dyDescent="0.25">
      <c r="B132" s="12" t="str">
        <f>HYPERLINK("#'129'!A1", "129")</f>
        <v>129</v>
      </c>
      <c r="C132" s="20"/>
      <c r="D132" s="7" t="s">
        <v>50</v>
      </c>
      <c r="E132" s="11" t="s">
        <v>23</v>
      </c>
      <c r="F132" s="7" t="s">
        <v>11</v>
      </c>
    </row>
    <row r="133" spans="2:6" x14ac:dyDescent="0.25">
      <c r="B133" s="12" t="str">
        <f>HYPERLINK("#'130'!A1", "130")</f>
        <v>130</v>
      </c>
      <c r="C133" s="20"/>
      <c r="D133" s="7" t="s">
        <v>50</v>
      </c>
      <c r="E133" s="11" t="s">
        <v>23</v>
      </c>
      <c r="F133" s="7" t="s">
        <v>12</v>
      </c>
    </row>
    <row r="134" spans="2:6" x14ac:dyDescent="0.25">
      <c r="B134" s="12" t="str">
        <f>HYPERLINK("#'131'!A1", "131")</f>
        <v>131</v>
      </c>
      <c r="C134" s="20"/>
      <c r="D134" s="7" t="s">
        <v>50</v>
      </c>
      <c r="E134" s="11" t="s">
        <v>23</v>
      </c>
      <c r="F134" s="7" t="s">
        <v>21</v>
      </c>
    </row>
    <row r="135" spans="2:6" x14ac:dyDescent="0.25">
      <c r="B135" s="12" t="str">
        <f>HYPERLINK("#'132'!A1", "132")</f>
        <v>132</v>
      </c>
      <c r="C135" s="20"/>
      <c r="D135" s="7" t="s">
        <v>50</v>
      </c>
      <c r="E135" s="11" t="s">
        <v>23</v>
      </c>
      <c r="F135" s="7" t="s">
        <v>14</v>
      </c>
    </row>
    <row r="136" spans="2:6" x14ac:dyDescent="0.25">
      <c r="B136" s="12" t="str">
        <f>HYPERLINK("#'133'!A1", "133")</f>
        <v>133</v>
      </c>
      <c r="C136" s="20"/>
      <c r="D136" s="7" t="s">
        <v>50</v>
      </c>
      <c r="E136" s="11" t="s">
        <v>23</v>
      </c>
      <c r="F136" s="7" t="s">
        <v>15</v>
      </c>
    </row>
    <row r="137" spans="2:6" x14ac:dyDescent="0.25">
      <c r="B137" s="12" t="str">
        <f>HYPERLINK("#'134'!A1", "134")</f>
        <v>134</v>
      </c>
      <c r="C137" s="20"/>
      <c r="D137" s="7" t="s">
        <v>50</v>
      </c>
      <c r="E137" s="11" t="s">
        <v>23</v>
      </c>
      <c r="F137" s="7" t="s">
        <v>16</v>
      </c>
    </row>
    <row r="138" spans="2:6" x14ac:dyDescent="0.25">
      <c r="B138" s="12" t="str">
        <f>HYPERLINK("#'135'!A1", "135")</f>
        <v>135</v>
      </c>
      <c r="C138" s="20"/>
      <c r="D138" s="7" t="s">
        <v>51</v>
      </c>
      <c r="E138" s="11" t="s">
        <v>52</v>
      </c>
      <c r="F138" s="7" t="s">
        <v>9</v>
      </c>
    </row>
    <row r="139" spans="2:6" x14ac:dyDescent="0.25">
      <c r="B139" s="12" t="str">
        <f>HYPERLINK("#'136'!A1", "136")</f>
        <v>136</v>
      </c>
      <c r="C139" s="20"/>
      <c r="D139" s="7" t="s">
        <v>51</v>
      </c>
      <c r="E139" s="11" t="s">
        <v>26</v>
      </c>
      <c r="F139" s="7" t="s">
        <v>10</v>
      </c>
    </row>
    <row r="140" spans="2:6" x14ac:dyDescent="0.25">
      <c r="B140" s="12" t="str">
        <f>HYPERLINK("#'137'!A1", "137")</f>
        <v>137</v>
      </c>
      <c r="C140" s="20"/>
      <c r="D140" s="7" t="s">
        <v>51</v>
      </c>
      <c r="E140" s="11" t="s">
        <v>26</v>
      </c>
      <c r="F140" s="7" t="s">
        <v>11</v>
      </c>
    </row>
    <row r="141" spans="2:6" x14ac:dyDescent="0.25">
      <c r="B141" s="12" t="str">
        <f>HYPERLINK("#'138'!A1", "138")</f>
        <v>138</v>
      </c>
      <c r="C141" s="20"/>
      <c r="D141" s="7" t="s">
        <v>51</v>
      </c>
      <c r="E141" s="11" t="s">
        <v>26</v>
      </c>
      <c r="F141" s="7" t="s">
        <v>12</v>
      </c>
    </row>
    <row r="142" spans="2:6" x14ac:dyDescent="0.25">
      <c r="B142" s="12" t="str">
        <f>HYPERLINK("#'139'!A1", "139")</f>
        <v>139</v>
      </c>
      <c r="C142" s="20"/>
      <c r="D142" s="7" t="s">
        <v>51</v>
      </c>
      <c r="E142" s="11" t="s">
        <v>26</v>
      </c>
      <c r="F142" s="7" t="s">
        <v>21</v>
      </c>
    </row>
    <row r="143" spans="2:6" x14ac:dyDescent="0.25">
      <c r="B143" s="12" t="str">
        <f>HYPERLINK("#'140'!A1", "140")</f>
        <v>140</v>
      </c>
      <c r="C143" s="20"/>
      <c r="D143" s="7" t="s">
        <v>51</v>
      </c>
      <c r="E143" s="11" t="s">
        <v>26</v>
      </c>
      <c r="F143" s="7" t="s">
        <v>14</v>
      </c>
    </row>
    <row r="144" spans="2:6" x14ac:dyDescent="0.25">
      <c r="B144" s="12" t="str">
        <f>HYPERLINK("#'141'!A1", "141")</f>
        <v>141</v>
      </c>
      <c r="C144" s="20"/>
      <c r="D144" s="7" t="s">
        <v>51</v>
      </c>
      <c r="E144" s="11" t="s">
        <v>26</v>
      </c>
      <c r="F144" s="7" t="s">
        <v>15</v>
      </c>
    </row>
    <row r="145" spans="2:6" x14ac:dyDescent="0.25">
      <c r="B145" s="12" t="str">
        <f>HYPERLINK("#'142'!A1", "142")</f>
        <v>142</v>
      </c>
      <c r="C145" s="25"/>
      <c r="D145" s="7" t="s">
        <v>51</v>
      </c>
      <c r="E145" s="11" t="s">
        <v>26</v>
      </c>
      <c r="F145" s="7" t="s">
        <v>16</v>
      </c>
    </row>
    <row r="146" spans="2:6" x14ac:dyDescent="0.25">
      <c r="B146" s="12" t="str">
        <f>HYPERLINK("#'143'!A1", "143")</f>
        <v>143</v>
      </c>
      <c r="C146" s="19" t="s">
        <v>53</v>
      </c>
      <c r="D146" s="7" t="s">
        <v>54</v>
      </c>
      <c r="E146" s="11" t="s">
        <v>26</v>
      </c>
      <c r="F146" s="7" t="s">
        <v>9</v>
      </c>
    </row>
    <row r="147" spans="2:6" x14ac:dyDescent="0.25">
      <c r="B147" s="12" t="str">
        <f>HYPERLINK("#'144'!A1", "144")</f>
        <v>144</v>
      </c>
      <c r="C147" s="20"/>
      <c r="D147" s="7" t="s">
        <v>54</v>
      </c>
      <c r="E147" s="11" t="s">
        <v>26</v>
      </c>
      <c r="F147" s="7" t="s">
        <v>10</v>
      </c>
    </row>
    <row r="148" spans="2:6" x14ac:dyDescent="0.25">
      <c r="B148" s="12" t="str">
        <f>HYPERLINK("#'145'!A1", "145")</f>
        <v>145</v>
      </c>
      <c r="C148" s="20"/>
      <c r="D148" s="7" t="s">
        <v>54</v>
      </c>
      <c r="E148" s="11" t="s">
        <v>26</v>
      </c>
      <c r="F148" s="7" t="s">
        <v>11</v>
      </c>
    </row>
    <row r="149" spans="2:6" ht="14.45" customHeight="1" x14ac:dyDescent="0.25">
      <c r="B149" s="12" t="str">
        <f>HYPERLINK("#'146'!A1", "146")</f>
        <v>146</v>
      </c>
      <c r="C149" s="21" t="s">
        <v>55</v>
      </c>
      <c r="D149" s="13" t="s">
        <v>56</v>
      </c>
      <c r="E149" s="11" t="s">
        <v>52</v>
      </c>
      <c r="F149" s="7" t="s">
        <v>9</v>
      </c>
    </row>
    <row r="150" spans="2:6" ht="14.45" customHeight="1" x14ac:dyDescent="0.25">
      <c r="B150" s="12" t="str">
        <f>HYPERLINK("#'147'!A1", "147")</f>
        <v>147</v>
      </c>
      <c r="C150" s="21"/>
      <c r="D150" s="13" t="s">
        <v>56</v>
      </c>
      <c r="E150" s="11" t="s">
        <v>52</v>
      </c>
      <c r="F150" s="7" t="s">
        <v>10</v>
      </c>
    </row>
    <row r="151" spans="2:6" x14ac:dyDescent="0.25">
      <c r="B151" s="12" t="str">
        <f>HYPERLINK("#'148'!A1", "148")</f>
        <v>148</v>
      </c>
      <c r="C151" s="21"/>
      <c r="D151" s="13" t="s">
        <v>56</v>
      </c>
      <c r="E151" s="11" t="s">
        <v>52</v>
      </c>
      <c r="F151" s="7" t="s">
        <v>11</v>
      </c>
    </row>
    <row r="152" spans="2:6" x14ac:dyDescent="0.25">
      <c r="B152" s="12" t="str">
        <f>HYPERLINK("#'149'!A1", "149")</f>
        <v>149</v>
      </c>
      <c r="C152" s="21"/>
      <c r="D152" s="13" t="s">
        <v>56</v>
      </c>
      <c r="E152" s="11" t="s">
        <v>52</v>
      </c>
      <c r="F152" s="7" t="s">
        <v>12</v>
      </c>
    </row>
    <row r="153" spans="2:6" x14ac:dyDescent="0.25">
      <c r="B153" s="12" t="str">
        <f>HYPERLINK("#'150'!A1", "150")</f>
        <v>150</v>
      </c>
      <c r="C153" s="21"/>
      <c r="D153" s="13" t="s">
        <v>56</v>
      </c>
      <c r="E153" s="11" t="s">
        <v>52</v>
      </c>
      <c r="F153" s="7" t="s">
        <v>21</v>
      </c>
    </row>
    <row r="154" spans="2:6" x14ac:dyDescent="0.25">
      <c r="B154" s="12" t="str">
        <f>HYPERLINK("#'151'!A1", "151")</f>
        <v>151</v>
      </c>
      <c r="C154" s="21"/>
      <c r="D154" s="13" t="s">
        <v>56</v>
      </c>
      <c r="E154" s="11" t="s">
        <v>52</v>
      </c>
      <c r="F154" s="7" t="s">
        <v>14</v>
      </c>
    </row>
    <row r="155" spans="2:6" x14ac:dyDescent="0.25">
      <c r="B155" s="12" t="str">
        <f>HYPERLINK("#'152'!A1", "152")</f>
        <v>152</v>
      </c>
      <c r="C155" s="21"/>
      <c r="D155" s="13" t="s">
        <v>56</v>
      </c>
      <c r="E155" s="11" t="s">
        <v>52</v>
      </c>
      <c r="F155" s="7" t="s">
        <v>15</v>
      </c>
    </row>
    <row r="156" spans="2:6" x14ac:dyDescent="0.25">
      <c r="B156" s="12" t="str">
        <f>HYPERLINK("#'153'!A1", "153")</f>
        <v>153</v>
      </c>
      <c r="C156" s="21"/>
      <c r="D156" s="13" t="s">
        <v>56</v>
      </c>
      <c r="E156" s="11" t="s">
        <v>52</v>
      </c>
      <c r="F156" s="7" t="s">
        <v>16</v>
      </c>
    </row>
    <row r="158" spans="2:6" x14ac:dyDescent="0.25">
      <c r="C158" t="s">
        <v>203</v>
      </c>
    </row>
  </sheetData>
  <mergeCells count="7">
    <mergeCell ref="C146:C148"/>
    <mergeCell ref="C149:C156"/>
    <mergeCell ref="B1:F1"/>
    <mergeCell ref="C4:C45"/>
    <mergeCell ref="C46:C69"/>
    <mergeCell ref="C70:C121"/>
    <mergeCell ref="C122:C145"/>
  </mergeCells>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98"/>
  <sheetViews>
    <sheetView workbookViewId="0"/>
  </sheetViews>
  <sheetFormatPr baseColWidth="10" defaultColWidth="11.42578125" defaultRowHeight="15" x14ac:dyDescent="0.25"/>
  <cols>
    <col min="1" max="1" width="37.28515625" bestFit="1" customWidth="1"/>
    <col min="2" max="2" width="13.28515625" bestFit="1" customWidth="1"/>
  </cols>
  <sheetData>
    <row r="1" spans="1:10" x14ac:dyDescent="0.25">
      <c r="A1" s="5" t="str">
        <f>HYPERLINK("#'Indice'!A1", "Indice")</f>
        <v>Indice</v>
      </c>
    </row>
    <row r="2" spans="1:10" x14ac:dyDescent="0.25">
      <c r="A2" s="15" t="s">
        <v>61</v>
      </c>
    </row>
    <row r="3" spans="1:10" x14ac:dyDescent="0.25">
      <c r="A3" s="8" t="s">
        <v>62</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1" t="s">
        <v>73</v>
      </c>
      <c r="B7" s="1" t="s">
        <v>107</v>
      </c>
      <c r="C7" s="1">
        <v>67.979109287262006</v>
      </c>
      <c r="D7" s="1">
        <v>64.378786087036104</v>
      </c>
      <c r="E7" s="1">
        <v>61.5563035011292</v>
      </c>
      <c r="F7" s="1">
        <v>63.130122423171997</v>
      </c>
      <c r="G7" s="1">
        <v>62.620031833648703</v>
      </c>
      <c r="H7" s="1">
        <v>58.683454990386998</v>
      </c>
      <c r="I7" s="1">
        <v>61.1348330974579</v>
      </c>
      <c r="J7" s="1">
        <v>61.309325695037799</v>
      </c>
    </row>
    <row r="8" spans="1:10" x14ac:dyDescent="0.25">
      <c r="A8" s="1" t="s">
        <v>73</v>
      </c>
      <c r="B8" s="1" t="s">
        <v>108</v>
      </c>
      <c r="C8" s="1">
        <v>68.451529741287203</v>
      </c>
      <c r="D8" s="1">
        <v>66.119015216827407</v>
      </c>
      <c r="E8" s="1">
        <v>63.0971968173981</v>
      </c>
      <c r="F8" s="1">
        <v>63.336956501007101</v>
      </c>
      <c r="G8" s="1">
        <v>63.770252466201804</v>
      </c>
      <c r="H8" s="1">
        <v>59.374272823333698</v>
      </c>
      <c r="I8" s="1">
        <v>59.6669793128967</v>
      </c>
      <c r="J8" s="1">
        <v>58.962547779083302</v>
      </c>
    </row>
    <row r="9" spans="1:10" x14ac:dyDescent="0.25">
      <c r="A9" s="1" t="s">
        <v>73</v>
      </c>
      <c r="B9" s="1" t="s">
        <v>109</v>
      </c>
      <c r="C9" s="1">
        <v>69.912475347518907</v>
      </c>
      <c r="D9" s="1">
        <v>67.427152395248399</v>
      </c>
      <c r="E9" s="1">
        <v>65.166765451431303</v>
      </c>
      <c r="F9" s="1">
        <v>65.251171588897705</v>
      </c>
      <c r="G9" s="1">
        <v>63.860648870468097</v>
      </c>
      <c r="H9" s="1">
        <v>59.535354375839198</v>
      </c>
      <c r="I9" s="1">
        <v>60.247945785522496</v>
      </c>
      <c r="J9" s="1">
        <v>57.793474197387702</v>
      </c>
    </row>
    <row r="10" spans="1:10" x14ac:dyDescent="0.25">
      <c r="A10" s="1" t="s">
        <v>73</v>
      </c>
      <c r="B10" s="1" t="s">
        <v>110</v>
      </c>
      <c r="C10" s="1">
        <v>68.460160493850694</v>
      </c>
      <c r="D10" s="1">
        <v>66.527241468429594</v>
      </c>
      <c r="E10" s="1">
        <v>64.583903551101699</v>
      </c>
      <c r="F10" s="1">
        <v>61.882293224334703</v>
      </c>
      <c r="G10" s="1">
        <v>59.966993331909201</v>
      </c>
      <c r="H10" s="1">
        <v>55.736672878265402</v>
      </c>
      <c r="I10" s="1">
        <v>56.452292203903198</v>
      </c>
      <c r="J10" s="1">
        <v>53.491884469985997</v>
      </c>
    </row>
    <row r="11" spans="1:10" x14ac:dyDescent="0.25">
      <c r="A11" s="1" t="s">
        <v>73</v>
      </c>
      <c r="B11" s="1" t="s">
        <v>111</v>
      </c>
      <c r="C11" s="1">
        <v>65.534502267837496</v>
      </c>
      <c r="D11" s="1">
        <v>62.957209348678603</v>
      </c>
      <c r="E11" s="1">
        <v>62.162691354751601</v>
      </c>
      <c r="F11" s="1">
        <v>59.195864200591998</v>
      </c>
      <c r="G11" s="1">
        <v>56.321680545806899</v>
      </c>
      <c r="H11" s="1">
        <v>53.5434186458588</v>
      </c>
      <c r="I11" s="1">
        <v>58.522832393646198</v>
      </c>
      <c r="J11" s="1">
        <v>53.549075126647899</v>
      </c>
    </row>
    <row r="12" spans="1:10" x14ac:dyDescent="0.25">
      <c r="A12" s="1" t="s">
        <v>75</v>
      </c>
      <c r="B12" s="1" t="s">
        <v>107</v>
      </c>
      <c r="C12" s="1">
        <v>9.8332785069942492</v>
      </c>
      <c r="D12" s="1">
        <v>12.441597878933001</v>
      </c>
      <c r="E12" s="1">
        <v>12.8786027431488</v>
      </c>
      <c r="F12" s="1">
        <v>12.4832764267921</v>
      </c>
      <c r="G12" s="1">
        <v>14.0224248170853</v>
      </c>
      <c r="H12" s="1">
        <v>15.264767408371</v>
      </c>
      <c r="I12" s="1">
        <v>17.356811463832901</v>
      </c>
      <c r="J12" s="1">
        <v>14.7223696112633</v>
      </c>
    </row>
    <row r="13" spans="1:10" x14ac:dyDescent="0.25">
      <c r="A13" s="1" t="s">
        <v>75</v>
      </c>
      <c r="B13" s="1" t="s">
        <v>108</v>
      </c>
      <c r="C13" s="1">
        <v>13.2645606994629</v>
      </c>
      <c r="D13" s="1">
        <v>15.2162790298462</v>
      </c>
      <c r="E13" s="1">
        <v>15.994589030742601</v>
      </c>
      <c r="F13" s="1">
        <v>16.838344931602499</v>
      </c>
      <c r="G13" s="1">
        <v>17.805875837802901</v>
      </c>
      <c r="H13" s="1">
        <v>19.227549433708202</v>
      </c>
      <c r="I13" s="1">
        <v>21.813388168811802</v>
      </c>
      <c r="J13" s="1">
        <v>21.4202806353569</v>
      </c>
    </row>
    <row r="14" spans="1:10" x14ac:dyDescent="0.25">
      <c r="A14" s="1" t="s">
        <v>75</v>
      </c>
      <c r="B14" s="1" t="s">
        <v>109</v>
      </c>
      <c r="C14" s="1">
        <v>15.165044367313399</v>
      </c>
      <c r="D14" s="1">
        <v>17.363794147968299</v>
      </c>
      <c r="E14" s="1">
        <v>16.479125618934599</v>
      </c>
      <c r="F14" s="1">
        <v>18.102423846721599</v>
      </c>
      <c r="G14" s="1">
        <v>20.354478061199199</v>
      </c>
      <c r="H14" s="1">
        <v>22.830773890018499</v>
      </c>
      <c r="I14" s="1">
        <v>25.136289000511201</v>
      </c>
      <c r="J14" s="1">
        <v>25.492912530899002</v>
      </c>
    </row>
    <row r="15" spans="1:10" x14ac:dyDescent="0.25">
      <c r="A15" s="1" t="s">
        <v>75</v>
      </c>
      <c r="B15" s="1" t="s">
        <v>110</v>
      </c>
      <c r="C15" s="1">
        <v>19.224180281162301</v>
      </c>
      <c r="D15" s="1">
        <v>20.1778396964073</v>
      </c>
      <c r="E15" s="1">
        <v>20.120495557784999</v>
      </c>
      <c r="F15" s="1">
        <v>22.884154319763201</v>
      </c>
      <c r="G15" s="1">
        <v>24.654477834701499</v>
      </c>
      <c r="H15" s="1">
        <v>29.394021630287199</v>
      </c>
      <c r="I15" s="1">
        <v>30.230283737182599</v>
      </c>
      <c r="J15" s="1">
        <v>32.141718268394499</v>
      </c>
    </row>
    <row r="16" spans="1:10" x14ac:dyDescent="0.25">
      <c r="A16" s="1" t="s">
        <v>75</v>
      </c>
      <c r="B16" s="1" t="s">
        <v>111</v>
      </c>
      <c r="C16" s="1">
        <v>26.3452082872391</v>
      </c>
      <c r="D16" s="1">
        <v>27.701842784881599</v>
      </c>
      <c r="E16" s="1">
        <v>28.327420353889501</v>
      </c>
      <c r="F16" s="1">
        <v>32.1422696113586</v>
      </c>
      <c r="G16" s="1">
        <v>33.948287367820697</v>
      </c>
      <c r="H16" s="1">
        <v>36.657434701919598</v>
      </c>
      <c r="I16" s="1">
        <v>33.950251340866103</v>
      </c>
      <c r="J16" s="1">
        <v>38.884744048118598</v>
      </c>
    </row>
    <row r="17" spans="1:10" x14ac:dyDescent="0.25">
      <c r="A17" s="1" t="s">
        <v>76</v>
      </c>
      <c r="B17" s="1" t="s">
        <v>107</v>
      </c>
      <c r="C17" s="1">
        <v>21.102774143219001</v>
      </c>
      <c r="D17" s="1">
        <v>20.925968885421799</v>
      </c>
      <c r="E17" s="1">
        <v>21.167397499084501</v>
      </c>
      <c r="F17" s="1">
        <v>19.900771975517301</v>
      </c>
      <c r="G17" s="1">
        <v>19.569557905197101</v>
      </c>
      <c r="H17" s="1">
        <v>21.827937662601499</v>
      </c>
      <c r="I17" s="1">
        <v>16.1518082022667</v>
      </c>
      <c r="J17" s="1">
        <v>17.500630021095301</v>
      </c>
    </row>
    <row r="18" spans="1:10" x14ac:dyDescent="0.25">
      <c r="A18" s="1" t="s">
        <v>76</v>
      </c>
      <c r="B18" s="1" t="s">
        <v>108</v>
      </c>
      <c r="C18" s="1">
        <v>17.455892264843001</v>
      </c>
      <c r="D18" s="1">
        <v>17.287257313728301</v>
      </c>
      <c r="E18" s="1">
        <v>17.639788985252402</v>
      </c>
      <c r="F18" s="1">
        <v>16.192896664142602</v>
      </c>
      <c r="G18" s="1">
        <v>16.218963265418999</v>
      </c>
      <c r="H18" s="1">
        <v>18.172453343868298</v>
      </c>
      <c r="I18" s="1">
        <v>14.076030254363999</v>
      </c>
      <c r="J18" s="1">
        <v>14.537899196147899</v>
      </c>
    </row>
    <row r="19" spans="1:10" x14ac:dyDescent="0.25">
      <c r="A19" s="1" t="s">
        <v>76</v>
      </c>
      <c r="B19" s="1" t="s">
        <v>109</v>
      </c>
      <c r="C19" s="1">
        <v>14.400404691696201</v>
      </c>
      <c r="D19" s="1">
        <v>14.1085132956505</v>
      </c>
      <c r="E19" s="1">
        <v>15.853838622570001</v>
      </c>
      <c r="F19" s="1">
        <v>13.891351222991901</v>
      </c>
      <c r="G19" s="1">
        <v>14.0405640006065</v>
      </c>
      <c r="H19" s="1">
        <v>15.0997027754784</v>
      </c>
      <c r="I19" s="1">
        <v>11.2372376024723</v>
      </c>
      <c r="J19" s="1">
        <v>12.3729079961777</v>
      </c>
    </row>
    <row r="20" spans="1:10" x14ac:dyDescent="0.25">
      <c r="A20" s="1" t="s">
        <v>76</v>
      </c>
      <c r="B20" s="1" t="s">
        <v>110</v>
      </c>
      <c r="C20" s="1">
        <v>11.8746057152748</v>
      </c>
      <c r="D20" s="1">
        <v>12.5145584344864</v>
      </c>
      <c r="E20" s="1">
        <v>13.0805134773254</v>
      </c>
      <c r="F20" s="1">
        <v>13.111513853073101</v>
      </c>
      <c r="G20" s="1">
        <v>13.603630661964401</v>
      </c>
      <c r="H20" s="1">
        <v>12.7046346664429</v>
      </c>
      <c r="I20" s="1">
        <v>10.6950871646404</v>
      </c>
      <c r="J20" s="1">
        <v>11.439076066017201</v>
      </c>
    </row>
    <row r="21" spans="1:10" x14ac:dyDescent="0.25">
      <c r="A21" s="1" t="s">
        <v>76</v>
      </c>
      <c r="B21" s="1" t="s">
        <v>111</v>
      </c>
      <c r="C21" s="1">
        <v>7.9975038766860997</v>
      </c>
      <c r="D21" s="1">
        <v>8.9132651686668396</v>
      </c>
      <c r="E21" s="1">
        <v>8.50081667304039</v>
      </c>
      <c r="F21" s="1">
        <v>7.7618315815925598</v>
      </c>
      <c r="G21" s="1">
        <v>8.6104921996593493</v>
      </c>
      <c r="H21" s="1">
        <v>8.4920115768909508</v>
      </c>
      <c r="I21" s="1">
        <v>5.79410344362259</v>
      </c>
      <c r="J21" s="1">
        <v>6.0002885758876801</v>
      </c>
    </row>
    <row r="22" spans="1:10" x14ac:dyDescent="0.25">
      <c r="A22" s="1" t="s">
        <v>77</v>
      </c>
      <c r="B22" s="1" t="s">
        <v>107</v>
      </c>
      <c r="C22" s="1">
        <v>1.0848403908312301</v>
      </c>
      <c r="D22" s="1">
        <v>2.2536462172865899</v>
      </c>
      <c r="E22" s="1">
        <v>4.3976981192827198</v>
      </c>
      <c r="F22" s="1">
        <v>4.4858288019895598</v>
      </c>
      <c r="G22" s="1">
        <v>3.7879846990108499</v>
      </c>
      <c r="H22" s="1">
        <v>4.2238410562276796</v>
      </c>
      <c r="I22" s="1">
        <v>5.3565468639135396</v>
      </c>
      <c r="J22" s="1">
        <v>6.4676769077777898</v>
      </c>
    </row>
    <row r="23" spans="1:10" x14ac:dyDescent="0.25">
      <c r="A23" s="1" t="s">
        <v>77</v>
      </c>
      <c r="B23" s="1" t="s">
        <v>108</v>
      </c>
      <c r="C23" s="1">
        <v>0.82801971584558498</v>
      </c>
      <c r="D23" s="1">
        <v>1.37744899839163</v>
      </c>
      <c r="E23" s="1">
        <v>3.2684259116649601</v>
      </c>
      <c r="F23" s="1">
        <v>3.63180004060268</v>
      </c>
      <c r="G23" s="1">
        <v>2.2049112245440501</v>
      </c>
      <c r="H23" s="1">
        <v>3.2257255166769001</v>
      </c>
      <c r="I23" s="1">
        <v>4.44360375404358</v>
      </c>
      <c r="J23" s="1">
        <v>5.0792716443538701</v>
      </c>
    </row>
    <row r="24" spans="1:10" x14ac:dyDescent="0.25">
      <c r="A24" s="1" t="s">
        <v>77</v>
      </c>
      <c r="B24" s="1" t="s">
        <v>109</v>
      </c>
      <c r="C24" s="1">
        <v>0.52207792177796397</v>
      </c>
      <c r="D24" s="1">
        <v>1.1005412787199</v>
      </c>
      <c r="E24" s="1">
        <v>2.5002697482705099</v>
      </c>
      <c r="F24" s="1">
        <v>2.7550507336854899</v>
      </c>
      <c r="G24" s="1">
        <v>1.7443086951971101</v>
      </c>
      <c r="H24" s="1">
        <v>2.5341680273413698</v>
      </c>
      <c r="I24" s="1">
        <v>3.3785291016101802</v>
      </c>
      <c r="J24" s="1">
        <v>4.3407097458839399</v>
      </c>
    </row>
    <row r="25" spans="1:10" x14ac:dyDescent="0.25">
      <c r="A25" s="1" t="s">
        <v>77</v>
      </c>
      <c r="B25" s="1" t="s">
        <v>110</v>
      </c>
      <c r="C25" s="1">
        <v>0.441055838018656</v>
      </c>
      <c r="D25" s="1">
        <v>0.78036128543317296</v>
      </c>
      <c r="E25" s="1">
        <v>2.2150868549943001</v>
      </c>
      <c r="F25" s="1">
        <v>2.1220369264483501</v>
      </c>
      <c r="G25" s="1">
        <v>1.77490096539259</v>
      </c>
      <c r="H25" s="1">
        <v>2.1646710112690899</v>
      </c>
      <c r="I25" s="1">
        <v>2.6223370805382702</v>
      </c>
      <c r="J25" s="1">
        <v>2.9273251071572299</v>
      </c>
    </row>
    <row r="26" spans="1:10" x14ac:dyDescent="0.25">
      <c r="A26" s="1" t="s">
        <v>77</v>
      </c>
      <c r="B26" s="1" t="s">
        <v>111</v>
      </c>
      <c r="C26" s="1">
        <v>0.12278676731512</v>
      </c>
      <c r="D26" s="1">
        <v>0.42768041603267198</v>
      </c>
      <c r="E26" s="1">
        <v>1.0090721771121001</v>
      </c>
      <c r="F26" s="1">
        <v>0.900030788034201</v>
      </c>
      <c r="G26" s="1">
        <v>1.1195385828614199</v>
      </c>
      <c r="H26" s="1">
        <v>1.30713665857911</v>
      </c>
      <c r="I26" s="1">
        <v>1.7328124493360499</v>
      </c>
      <c r="J26" s="1">
        <v>1.5658924356102899</v>
      </c>
    </row>
    <row r="29" spans="1:10" x14ac:dyDescent="0.25">
      <c r="A29" s="31" t="s">
        <v>78</v>
      </c>
      <c r="B29" s="31"/>
      <c r="C29" s="31"/>
      <c r="D29" s="31"/>
      <c r="E29" s="31"/>
      <c r="F29" s="31"/>
      <c r="G29" s="31"/>
      <c r="H29" s="31"/>
      <c r="I29" s="31"/>
      <c r="J29" s="31"/>
    </row>
    <row r="30" spans="1:10" x14ac:dyDescent="0.25">
      <c r="A30" s="4" t="s">
        <v>64</v>
      </c>
      <c r="B30" s="4" t="s">
        <v>5</v>
      </c>
      <c r="C30" s="4" t="s">
        <v>65</v>
      </c>
      <c r="D30" s="4" t="s">
        <v>66</v>
      </c>
      <c r="E30" s="4" t="s">
        <v>67</v>
      </c>
      <c r="F30" s="4" t="s">
        <v>68</v>
      </c>
      <c r="G30" s="4" t="s">
        <v>69</v>
      </c>
      <c r="H30" s="4" t="s">
        <v>70</v>
      </c>
      <c r="I30" s="4" t="s">
        <v>71</v>
      </c>
      <c r="J30" s="4" t="s">
        <v>72</v>
      </c>
    </row>
    <row r="31" spans="1:10" x14ac:dyDescent="0.25">
      <c r="A31" s="2" t="s">
        <v>73</v>
      </c>
      <c r="B31" s="2" t="s">
        <v>107</v>
      </c>
      <c r="C31" s="2">
        <v>0.66280588507652305</v>
      </c>
      <c r="D31" s="2">
        <v>0.69278306327760197</v>
      </c>
      <c r="E31" s="2">
        <v>0.97453380003571499</v>
      </c>
      <c r="F31" s="2">
        <v>0.71063847281038806</v>
      </c>
      <c r="G31" s="2">
        <v>0.513456156477332</v>
      </c>
      <c r="H31" s="2">
        <v>0.56910999119281802</v>
      </c>
      <c r="I31" s="2">
        <v>0.57304394431412198</v>
      </c>
      <c r="J31" s="2">
        <v>0.50367424264550198</v>
      </c>
    </row>
    <row r="32" spans="1:10" x14ac:dyDescent="0.25">
      <c r="A32" s="2" t="s">
        <v>73</v>
      </c>
      <c r="B32" s="2" t="s">
        <v>108</v>
      </c>
      <c r="C32" s="2">
        <v>0.63415779732167699</v>
      </c>
      <c r="D32" s="2">
        <v>0.71998243220150504</v>
      </c>
      <c r="E32" s="2">
        <v>0.87528470903635003</v>
      </c>
      <c r="F32" s="2">
        <v>0.96796397119760502</v>
      </c>
      <c r="G32" s="2">
        <v>0.64125093631446395</v>
      </c>
      <c r="H32" s="2">
        <v>0.63092848286032699</v>
      </c>
      <c r="I32" s="2">
        <v>0.63302600756287597</v>
      </c>
      <c r="J32" s="2">
        <v>0.539998989552259</v>
      </c>
    </row>
    <row r="33" spans="1:10" x14ac:dyDescent="0.25">
      <c r="A33" s="2" t="s">
        <v>73</v>
      </c>
      <c r="B33" s="2" t="s">
        <v>109</v>
      </c>
      <c r="C33" s="2">
        <v>0.71467920206487201</v>
      </c>
      <c r="D33" s="2">
        <v>0.75308526866138004</v>
      </c>
      <c r="E33" s="2">
        <v>1.1448360979557</v>
      </c>
      <c r="F33" s="2">
        <v>0.86229052394628503</v>
      </c>
      <c r="G33" s="2">
        <v>0.69169439375400499</v>
      </c>
      <c r="H33" s="2">
        <v>0.64427899196743998</v>
      </c>
      <c r="I33" s="2">
        <v>0.89452164247632004</v>
      </c>
      <c r="J33" s="2">
        <v>0.59650456532836005</v>
      </c>
    </row>
    <row r="34" spans="1:10" x14ac:dyDescent="0.25">
      <c r="A34" s="2" t="s">
        <v>73</v>
      </c>
      <c r="B34" s="2" t="s">
        <v>110</v>
      </c>
      <c r="C34" s="2">
        <v>0.74715451337397099</v>
      </c>
      <c r="D34" s="2">
        <v>0.87990062311291695</v>
      </c>
      <c r="E34" s="2">
        <v>0.96096498891711202</v>
      </c>
      <c r="F34" s="2">
        <v>0.90287327766418501</v>
      </c>
      <c r="G34" s="2">
        <v>0.70525933988392397</v>
      </c>
      <c r="H34" s="2">
        <v>0.96443220973014798</v>
      </c>
      <c r="I34" s="2">
        <v>1.2463816441595601</v>
      </c>
      <c r="J34" s="2">
        <v>0.66812708973884605</v>
      </c>
    </row>
    <row r="35" spans="1:10" x14ac:dyDescent="0.25">
      <c r="A35" s="2" t="s">
        <v>73</v>
      </c>
      <c r="B35" s="2" t="s">
        <v>111</v>
      </c>
      <c r="C35" s="2">
        <v>1.18126980960369</v>
      </c>
      <c r="D35" s="2">
        <v>1.28702176734805</v>
      </c>
      <c r="E35" s="2">
        <v>1.4333001337945499</v>
      </c>
      <c r="F35" s="2">
        <v>1.3450467959046399</v>
      </c>
      <c r="G35" s="2">
        <v>1.4595354907214599</v>
      </c>
      <c r="H35" s="2">
        <v>1.33295990526676</v>
      </c>
      <c r="I35" s="2">
        <v>1.0110434144735301</v>
      </c>
      <c r="J35" s="2">
        <v>0.93121454119682301</v>
      </c>
    </row>
    <row r="36" spans="1:10" x14ac:dyDescent="0.25">
      <c r="A36" s="2" t="s">
        <v>75</v>
      </c>
      <c r="B36" s="2" t="s">
        <v>107</v>
      </c>
      <c r="C36" s="2">
        <v>0.41543236002326001</v>
      </c>
      <c r="D36" s="2">
        <v>0.52810995839536201</v>
      </c>
      <c r="E36" s="2">
        <v>0.63061527907848403</v>
      </c>
      <c r="F36" s="2">
        <v>0.44833258725702801</v>
      </c>
      <c r="G36" s="2">
        <v>0.42640645988285503</v>
      </c>
      <c r="H36" s="2">
        <v>0.48385891132056702</v>
      </c>
      <c r="I36" s="2">
        <v>0.46574524603784101</v>
      </c>
      <c r="J36" s="2">
        <v>0.379976048134267</v>
      </c>
    </row>
    <row r="37" spans="1:10" x14ac:dyDescent="0.25">
      <c r="A37" s="2" t="s">
        <v>75</v>
      </c>
      <c r="B37" s="2" t="s">
        <v>108</v>
      </c>
      <c r="C37" s="2">
        <v>0.48712948337197298</v>
      </c>
      <c r="D37" s="2">
        <v>0.58710663579404399</v>
      </c>
      <c r="E37" s="2">
        <v>0.65512806177139304</v>
      </c>
      <c r="F37" s="2">
        <v>0.76045640744268905</v>
      </c>
      <c r="G37" s="2">
        <v>0.57424092665314697</v>
      </c>
      <c r="H37" s="2">
        <v>0.57856566272676002</v>
      </c>
      <c r="I37" s="2">
        <v>0.53851525299251102</v>
      </c>
      <c r="J37" s="2">
        <v>0.47774878330528697</v>
      </c>
    </row>
    <row r="38" spans="1:10" x14ac:dyDescent="0.25">
      <c r="A38" s="2" t="s">
        <v>75</v>
      </c>
      <c r="B38" s="2" t="s">
        <v>109</v>
      </c>
      <c r="C38" s="2">
        <v>0.58603323996067003</v>
      </c>
      <c r="D38" s="2">
        <v>0.660099927335978</v>
      </c>
      <c r="E38" s="2">
        <v>0.85963699966669105</v>
      </c>
      <c r="F38" s="2">
        <v>0.70278584025800195</v>
      </c>
      <c r="G38" s="2">
        <v>0.72140023112297103</v>
      </c>
      <c r="H38" s="2">
        <v>0.60975723899900902</v>
      </c>
      <c r="I38" s="2">
        <v>1.23561564832926</v>
      </c>
      <c r="J38" s="2">
        <v>0.59047890827059701</v>
      </c>
    </row>
    <row r="39" spans="1:10" x14ac:dyDescent="0.25">
      <c r="A39" s="2" t="s">
        <v>75</v>
      </c>
      <c r="B39" s="2" t="s">
        <v>110</v>
      </c>
      <c r="C39" s="2">
        <v>0.68409875966608502</v>
      </c>
      <c r="D39" s="2">
        <v>0.74805696494877305</v>
      </c>
      <c r="E39" s="2">
        <v>0.82732848823070504</v>
      </c>
      <c r="F39" s="2">
        <v>0.88191255927085899</v>
      </c>
      <c r="G39" s="2">
        <v>0.67586665973067295</v>
      </c>
      <c r="H39" s="2">
        <v>1.0226267389953101</v>
      </c>
      <c r="I39" s="2">
        <v>0.84628816694021203</v>
      </c>
      <c r="J39" s="2">
        <v>0.70602283813059297</v>
      </c>
    </row>
    <row r="40" spans="1:10" x14ac:dyDescent="0.25">
      <c r="A40" s="2" t="s">
        <v>75</v>
      </c>
      <c r="B40" s="2" t="s">
        <v>111</v>
      </c>
      <c r="C40" s="2">
        <v>1.1836691759526701</v>
      </c>
      <c r="D40" s="2">
        <v>1.2294575572013899</v>
      </c>
      <c r="E40" s="2">
        <v>1.4149101451039301</v>
      </c>
      <c r="F40" s="2">
        <v>1.24386362731457</v>
      </c>
      <c r="G40" s="2">
        <v>1.33412890136242</v>
      </c>
      <c r="H40" s="2">
        <v>1.06169423088431</v>
      </c>
      <c r="I40" s="2">
        <v>0.97807534039020505</v>
      </c>
      <c r="J40" s="2">
        <v>1.0071905329823501</v>
      </c>
    </row>
    <row r="41" spans="1:10" x14ac:dyDescent="0.25">
      <c r="A41" s="2" t="s">
        <v>76</v>
      </c>
      <c r="B41" s="2" t="s">
        <v>107</v>
      </c>
      <c r="C41" s="2">
        <v>0.60873874463140998</v>
      </c>
      <c r="D41" s="2">
        <v>0.53234533406794105</v>
      </c>
      <c r="E41" s="2">
        <v>0.83307772874832198</v>
      </c>
      <c r="F41" s="2">
        <v>0.59760320000350498</v>
      </c>
      <c r="G41" s="2">
        <v>0.43727131560444799</v>
      </c>
      <c r="H41" s="2">
        <v>0.44832932762801597</v>
      </c>
      <c r="I41" s="2">
        <v>0.43631899170577498</v>
      </c>
      <c r="J41" s="2">
        <v>0.36627948284149198</v>
      </c>
    </row>
    <row r="42" spans="1:10" x14ac:dyDescent="0.25">
      <c r="A42" s="2" t="s">
        <v>76</v>
      </c>
      <c r="B42" s="2" t="s">
        <v>108</v>
      </c>
      <c r="C42" s="2">
        <v>0.51537151448428598</v>
      </c>
      <c r="D42" s="2">
        <v>0.52589871920645204</v>
      </c>
      <c r="E42" s="2">
        <v>0.74807154014706601</v>
      </c>
      <c r="F42" s="2">
        <v>0.66742026247084096</v>
      </c>
      <c r="G42" s="2">
        <v>0.458704819902778</v>
      </c>
      <c r="H42" s="2">
        <v>0.49024890176951902</v>
      </c>
      <c r="I42" s="2">
        <v>0.44395388104021499</v>
      </c>
      <c r="J42" s="2">
        <v>0.34731000196188699</v>
      </c>
    </row>
    <row r="43" spans="1:10" x14ac:dyDescent="0.25">
      <c r="A43" s="2" t="s">
        <v>76</v>
      </c>
      <c r="B43" s="2" t="s">
        <v>109</v>
      </c>
      <c r="C43" s="2">
        <v>0.472291279584169</v>
      </c>
      <c r="D43" s="2">
        <v>0.492759374901652</v>
      </c>
      <c r="E43" s="2">
        <v>0.85674850270152103</v>
      </c>
      <c r="F43" s="2">
        <v>0.56828274391591505</v>
      </c>
      <c r="G43" s="2">
        <v>0.42712814174592501</v>
      </c>
      <c r="H43" s="2">
        <v>0.49392026849091097</v>
      </c>
      <c r="I43" s="2">
        <v>0.51030344329774402</v>
      </c>
      <c r="J43" s="2">
        <v>0.338186975568533</v>
      </c>
    </row>
    <row r="44" spans="1:10" x14ac:dyDescent="0.25">
      <c r="A44" s="2" t="s">
        <v>76</v>
      </c>
      <c r="B44" s="2" t="s">
        <v>110</v>
      </c>
      <c r="C44" s="2">
        <v>0.508337933570147</v>
      </c>
      <c r="D44" s="2">
        <v>0.53664632141590096</v>
      </c>
      <c r="E44" s="2">
        <v>0.68392888642847505</v>
      </c>
      <c r="F44" s="2">
        <v>0.75301025062799498</v>
      </c>
      <c r="G44" s="2">
        <v>0.44165952131152197</v>
      </c>
      <c r="H44" s="2">
        <v>0.44708233326673502</v>
      </c>
      <c r="I44" s="2">
        <v>1.0489681735634799</v>
      </c>
      <c r="J44" s="2">
        <v>0.36061028949916402</v>
      </c>
    </row>
    <row r="45" spans="1:10" x14ac:dyDescent="0.25">
      <c r="A45" s="2" t="s">
        <v>76</v>
      </c>
      <c r="B45" s="2" t="s">
        <v>111</v>
      </c>
      <c r="C45" s="2">
        <v>0.46402737498283397</v>
      </c>
      <c r="D45" s="2">
        <v>0.53671021014452003</v>
      </c>
      <c r="E45" s="2">
        <v>0.67223682999610901</v>
      </c>
      <c r="F45" s="2">
        <v>0.72260024026036296</v>
      </c>
      <c r="G45" s="2">
        <v>0.448639877140522</v>
      </c>
      <c r="H45" s="2">
        <v>0.73785106651485</v>
      </c>
      <c r="I45" s="2">
        <v>0.32938984222710099</v>
      </c>
      <c r="J45" s="2">
        <v>0.29050798621028701</v>
      </c>
    </row>
    <row r="46" spans="1:10" x14ac:dyDescent="0.25">
      <c r="A46" s="2" t="s">
        <v>77</v>
      </c>
      <c r="B46" s="2" t="s">
        <v>107</v>
      </c>
      <c r="C46" s="2">
        <v>0.169042882043868</v>
      </c>
      <c r="D46" s="2">
        <v>0.21669589914381501</v>
      </c>
      <c r="E46" s="2">
        <v>0.369091471657157</v>
      </c>
      <c r="F46" s="2">
        <v>0.29657506383955501</v>
      </c>
      <c r="G46" s="2">
        <v>0.20738623570650799</v>
      </c>
      <c r="H46" s="2">
        <v>0.24008532054722301</v>
      </c>
      <c r="I46" s="2">
        <v>0.260560167953372</v>
      </c>
      <c r="J46" s="2">
        <v>0.27758898213505701</v>
      </c>
    </row>
    <row r="47" spans="1:10" x14ac:dyDescent="0.25">
      <c r="A47" s="2" t="s">
        <v>77</v>
      </c>
      <c r="B47" s="2" t="s">
        <v>108</v>
      </c>
      <c r="C47" s="2">
        <v>0.15973473200574501</v>
      </c>
      <c r="D47" s="2">
        <v>0.16434136778116201</v>
      </c>
      <c r="E47" s="2">
        <v>0.36098537966609001</v>
      </c>
      <c r="F47" s="2">
        <v>0.29670642688870402</v>
      </c>
      <c r="G47" s="2">
        <v>0.15714713372290101</v>
      </c>
      <c r="H47" s="2">
        <v>0.19548058044165401</v>
      </c>
      <c r="I47" s="2">
        <v>0.23461813107132901</v>
      </c>
      <c r="J47" s="2">
        <v>0.23967013694346001</v>
      </c>
    </row>
    <row r="48" spans="1:10" x14ac:dyDescent="0.25">
      <c r="A48" s="2" t="s">
        <v>77</v>
      </c>
      <c r="B48" s="2" t="s">
        <v>109</v>
      </c>
      <c r="C48" s="2">
        <v>0.11323649669066101</v>
      </c>
      <c r="D48" s="2">
        <v>0.12984063941985399</v>
      </c>
      <c r="E48" s="2">
        <v>0.27712162118405098</v>
      </c>
      <c r="F48" s="2">
        <v>0.23854468017816499</v>
      </c>
      <c r="G48" s="2">
        <v>0.12951316311955499</v>
      </c>
      <c r="H48" s="2">
        <v>0.20232459064573</v>
      </c>
      <c r="I48" s="2">
        <v>0.284101767465472</v>
      </c>
      <c r="J48" s="2">
        <v>0.23798649199307001</v>
      </c>
    </row>
    <row r="49" spans="1:10" x14ac:dyDescent="0.25">
      <c r="A49" s="2" t="s">
        <v>77</v>
      </c>
      <c r="B49" s="2" t="s">
        <v>110</v>
      </c>
      <c r="C49" s="2">
        <v>0.10315091349184501</v>
      </c>
      <c r="D49" s="2">
        <v>0.128886848688126</v>
      </c>
      <c r="E49" s="2">
        <v>0.47201244160533001</v>
      </c>
      <c r="F49" s="2">
        <v>0.17934782663360199</v>
      </c>
      <c r="G49" s="2">
        <v>0.15858671395108101</v>
      </c>
      <c r="H49" s="2">
        <v>0.17996403621509699</v>
      </c>
      <c r="I49" s="2">
        <v>0.19843827467411801</v>
      </c>
      <c r="J49" s="2">
        <v>0.19310147035867001</v>
      </c>
    </row>
    <row r="50" spans="1:10" x14ac:dyDescent="0.25">
      <c r="A50" s="2" t="s">
        <v>77</v>
      </c>
      <c r="B50" s="2" t="s">
        <v>111</v>
      </c>
      <c r="C50" s="2">
        <v>4.3201886001043001E-2</v>
      </c>
      <c r="D50" s="2">
        <v>9.4211025862023207E-2</v>
      </c>
      <c r="E50" s="2">
        <v>0.21424721926450699</v>
      </c>
      <c r="F50" s="2">
        <v>0.11274265125393899</v>
      </c>
      <c r="G50" s="2">
        <v>0.394982378929853</v>
      </c>
      <c r="H50" s="2">
        <v>0.14275623252615299</v>
      </c>
      <c r="I50" s="2">
        <v>0.19940559286624199</v>
      </c>
      <c r="J50" s="2">
        <v>0.134715694002807</v>
      </c>
    </row>
    <row r="53" spans="1:10" x14ac:dyDescent="0.25">
      <c r="A53" s="31" t="s">
        <v>79</v>
      </c>
      <c r="B53" s="31"/>
      <c r="C53" s="31"/>
      <c r="D53" s="31"/>
      <c r="E53" s="31"/>
      <c r="F53" s="31"/>
      <c r="G53" s="31"/>
      <c r="H53" s="31"/>
      <c r="I53" s="31"/>
      <c r="J53" s="31"/>
    </row>
    <row r="54" spans="1:10" x14ac:dyDescent="0.25">
      <c r="A54" s="4" t="s">
        <v>64</v>
      </c>
      <c r="B54" s="4" t="s">
        <v>5</v>
      </c>
      <c r="C54" s="4" t="s">
        <v>65</v>
      </c>
      <c r="D54" s="4" t="s">
        <v>66</v>
      </c>
      <c r="E54" s="4" t="s">
        <v>67</v>
      </c>
      <c r="F54" s="4" t="s">
        <v>68</v>
      </c>
      <c r="G54" s="4" t="s">
        <v>69</v>
      </c>
      <c r="H54" s="4" t="s">
        <v>70</v>
      </c>
      <c r="I54" s="4" t="s">
        <v>71</v>
      </c>
      <c r="J54" s="4" t="s">
        <v>72</v>
      </c>
    </row>
    <row r="55" spans="1:10" x14ac:dyDescent="0.25">
      <c r="A55" s="3" t="s">
        <v>73</v>
      </c>
      <c r="B55" s="3" t="s">
        <v>107</v>
      </c>
      <c r="C55" s="3">
        <v>606513</v>
      </c>
      <c r="D55" s="3">
        <v>616208</v>
      </c>
      <c r="E55" s="3">
        <v>627713</v>
      </c>
      <c r="F55" s="3">
        <v>684691</v>
      </c>
      <c r="G55" s="3">
        <v>707024</v>
      </c>
      <c r="H55" s="3">
        <v>705131</v>
      </c>
      <c r="I55" s="3">
        <v>813218</v>
      </c>
      <c r="J55" s="3">
        <v>859729</v>
      </c>
    </row>
    <row r="56" spans="1:10" x14ac:dyDescent="0.25">
      <c r="A56" s="3" t="s">
        <v>73</v>
      </c>
      <c r="B56" s="3" t="s">
        <v>108</v>
      </c>
      <c r="C56" s="3">
        <v>602574</v>
      </c>
      <c r="D56" s="3">
        <v>633038</v>
      </c>
      <c r="E56" s="3">
        <v>643245</v>
      </c>
      <c r="F56" s="3">
        <v>689647</v>
      </c>
      <c r="G56" s="3">
        <v>718912</v>
      </c>
      <c r="H56" s="3">
        <v>711245</v>
      </c>
      <c r="I56" s="3">
        <v>790094</v>
      </c>
      <c r="J56" s="3">
        <v>832652</v>
      </c>
    </row>
    <row r="57" spans="1:10" x14ac:dyDescent="0.25">
      <c r="A57" s="3" t="s">
        <v>73</v>
      </c>
      <c r="B57" s="3" t="s">
        <v>109</v>
      </c>
      <c r="C57" s="3">
        <v>620548</v>
      </c>
      <c r="D57" s="3">
        <v>646002</v>
      </c>
      <c r="E57" s="3">
        <v>664499</v>
      </c>
      <c r="F57" s="3">
        <v>713226</v>
      </c>
      <c r="G57" s="3">
        <v>723211</v>
      </c>
      <c r="H57" s="3">
        <v>714048</v>
      </c>
      <c r="I57" s="3">
        <v>802449</v>
      </c>
      <c r="J57" s="3">
        <v>800109</v>
      </c>
    </row>
    <row r="58" spans="1:10" x14ac:dyDescent="0.25">
      <c r="A58" s="3" t="s">
        <v>73</v>
      </c>
      <c r="B58" s="3" t="s">
        <v>110</v>
      </c>
      <c r="C58" s="3">
        <v>605819</v>
      </c>
      <c r="D58" s="3">
        <v>635723</v>
      </c>
      <c r="E58" s="3">
        <v>658730</v>
      </c>
      <c r="F58" s="3">
        <v>662234</v>
      </c>
      <c r="G58" s="3">
        <v>673999</v>
      </c>
      <c r="H58" s="3">
        <v>668504</v>
      </c>
      <c r="I58" s="3">
        <v>746336</v>
      </c>
      <c r="J58" s="3">
        <v>748858</v>
      </c>
    </row>
    <row r="59" spans="1:10" x14ac:dyDescent="0.25">
      <c r="A59" s="3" t="s">
        <v>73</v>
      </c>
      <c r="B59" s="3" t="s">
        <v>111</v>
      </c>
      <c r="C59" s="3">
        <v>580694</v>
      </c>
      <c r="D59" s="3">
        <v>602515</v>
      </c>
      <c r="E59" s="3">
        <v>633472</v>
      </c>
      <c r="F59" s="3">
        <v>641727</v>
      </c>
      <c r="G59" s="3">
        <v>635339</v>
      </c>
      <c r="H59" s="3">
        <v>642249</v>
      </c>
      <c r="I59" s="3">
        <v>776550</v>
      </c>
      <c r="J59" s="3">
        <v>749294</v>
      </c>
    </row>
    <row r="60" spans="1:10" x14ac:dyDescent="0.25">
      <c r="A60" s="3" t="s">
        <v>75</v>
      </c>
      <c r="B60" s="3" t="s">
        <v>107</v>
      </c>
      <c r="C60" s="3">
        <v>87733</v>
      </c>
      <c r="D60" s="3">
        <v>119086</v>
      </c>
      <c r="E60" s="3">
        <v>131328</v>
      </c>
      <c r="F60" s="3">
        <v>135390</v>
      </c>
      <c r="G60" s="3">
        <v>158323</v>
      </c>
      <c r="H60" s="3">
        <v>183419</v>
      </c>
      <c r="I60" s="3">
        <v>230881</v>
      </c>
      <c r="J60" s="3">
        <v>206449</v>
      </c>
    </row>
    <row r="61" spans="1:10" x14ac:dyDescent="0.25">
      <c r="A61" s="3" t="s">
        <v>75</v>
      </c>
      <c r="B61" s="3" t="s">
        <v>108</v>
      </c>
      <c r="C61" s="3">
        <v>116767</v>
      </c>
      <c r="D61" s="3">
        <v>145684</v>
      </c>
      <c r="E61" s="3">
        <v>163057</v>
      </c>
      <c r="F61" s="3">
        <v>183345</v>
      </c>
      <c r="G61" s="3">
        <v>200734</v>
      </c>
      <c r="H61" s="3">
        <v>230327</v>
      </c>
      <c r="I61" s="3">
        <v>288847</v>
      </c>
      <c r="J61" s="3">
        <v>302491</v>
      </c>
    </row>
    <row r="62" spans="1:10" x14ac:dyDescent="0.25">
      <c r="A62" s="3" t="s">
        <v>75</v>
      </c>
      <c r="B62" s="3" t="s">
        <v>109</v>
      </c>
      <c r="C62" s="3">
        <v>134606</v>
      </c>
      <c r="D62" s="3">
        <v>166358</v>
      </c>
      <c r="E62" s="3">
        <v>168036</v>
      </c>
      <c r="F62" s="3">
        <v>197868</v>
      </c>
      <c r="G62" s="3">
        <v>230511</v>
      </c>
      <c r="H62" s="3">
        <v>273825</v>
      </c>
      <c r="I62" s="3">
        <v>334793</v>
      </c>
      <c r="J62" s="3">
        <v>352931</v>
      </c>
    </row>
    <row r="63" spans="1:10" x14ac:dyDescent="0.25">
      <c r="A63" s="3" t="s">
        <v>75</v>
      </c>
      <c r="B63" s="3" t="s">
        <v>110</v>
      </c>
      <c r="C63" s="3">
        <v>170119</v>
      </c>
      <c r="D63" s="3">
        <v>192816</v>
      </c>
      <c r="E63" s="3">
        <v>205221</v>
      </c>
      <c r="F63" s="3">
        <v>244895</v>
      </c>
      <c r="G63" s="3">
        <v>277104</v>
      </c>
      <c r="H63" s="3">
        <v>352551</v>
      </c>
      <c r="I63" s="3">
        <v>399664</v>
      </c>
      <c r="J63" s="3">
        <v>449967</v>
      </c>
    </row>
    <row r="64" spans="1:10" x14ac:dyDescent="0.25">
      <c r="A64" s="3" t="s">
        <v>75</v>
      </c>
      <c r="B64" s="3" t="s">
        <v>111</v>
      </c>
      <c r="C64" s="3">
        <v>233442</v>
      </c>
      <c r="D64" s="3">
        <v>265113</v>
      </c>
      <c r="E64" s="3">
        <v>288672</v>
      </c>
      <c r="F64" s="3">
        <v>348446</v>
      </c>
      <c r="G64" s="3">
        <v>382955</v>
      </c>
      <c r="H64" s="3">
        <v>439703</v>
      </c>
      <c r="I64" s="3">
        <v>450492</v>
      </c>
      <c r="J64" s="3">
        <v>544101</v>
      </c>
    </row>
    <row r="65" spans="1:10" x14ac:dyDescent="0.25">
      <c r="A65" s="3" t="s">
        <v>76</v>
      </c>
      <c r="B65" s="3" t="s">
        <v>107</v>
      </c>
      <c r="C65" s="3">
        <v>188280</v>
      </c>
      <c r="D65" s="3">
        <v>200295</v>
      </c>
      <c r="E65" s="3">
        <v>215852</v>
      </c>
      <c r="F65" s="3">
        <v>215838</v>
      </c>
      <c r="G65" s="3">
        <v>220954</v>
      </c>
      <c r="H65" s="3">
        <v>262281</v>
      </c>
      <c r="I65" s="3">
        <v>214852</v>
      </c>
      <c r="J65" s="3">
        <v>245408</v>
      </c>
    </row>
    <row r="66" spans="1:10" x14ac:dyDescent="0.25">
      <c r="A66" s="3" t="s">
        <v>76</v>
      </c>
      <c r="B66" s="3" t="s">
        <v>108</v>
      </c>
      <c r="C66" s="3">
        <v>153663</v>
      </c>
      <c r="D66" s="3">
        <v>165512</v>
      </c>
      <c r="E66" s="3">
        <v>179829</v>
      </c>
      <c r="F66" s="3">
        <v>176317</v>
      </c>
      <c r="G66" s="3">
        <v>182844</v>
      </c>
      <c r="H66" s="3">
        <v>217688</v>
      </c>
      <c r="I66" s="3">
        <v>186391</v>
      </c>
      <c r="J66" s="3">
        <v>205300</v>
      </c>
    </row>
    <row r="67" spans="1:10" x14ac:dyDescent="0.25">
      <c r="A67" s="3" t="s">
        <v>76</v>
      </c>
      <c r="B67" s="3" t="s">
        <v>109</v>
      </c>
      <c r="C67" s="3">
        <v>127819</v>
      </c>
      <c r="D67" s="3">
        <v>135170</v>
      </c>
      <c r="E67" s="3">
        <v>161660</v>
      </c>
      <c r="F67" s="3">
        <v>151839</v>
      </c>
      <c r="G67" s="3">
        <v>159007</v>
      </c>
      <c r="H67" s="3">
        <v>181101</v>
      </c>
      <c r="I67" s="3">
        <v>149670</v>
      </c>
      <c r="J67" s="3">
        <v>171294</v>
      </c>
    </row>
    <row r="68" spans="1:10" x14ac:dyDescent="0.25">
      <c r="A68" s="3" t="s">
        <v>76</v>
      </c>
      <c r="B68" s="3" t="s">
        <v>110</v>
      </c>
      <c r="C68" s="3">
        <v>105081</v>
      </c>
      <c r="D68" s="3">
        <v>119587</v>
      </c>
      <c r="E68" s="3">
        <v>133416</v>
      </c>
      <c r="F68" s="3">
        <v>140313</v>
      </c>
      <c r="G68" s="3">
        <v>152898</v>
      </c>
      <c r="H68" s="3">
        <v>152379</v>
      </c>
      <c r="I68" s="3">
        <v>141396</v>
      </c>
      <c r="J68" s="3">
        <v>160141</v>
      </c>
    </row>
    <row r="69" spans="1:10" x14ac:dyDescent="0.25">
      <c r="A69" s="3" t="s">
        <v>76</v>
      </c>
      <c r="B69" s="3" t="s">
        <v>111</v>
      </c>
      <c r="C69" s="3">
        <v>70865</v>
      </c>
      <c r="D69" s="3">
        <v>85302</v>
      </c>
      <c r="E69" s="3">
        <v>86628</v>
      </c>
      <c r="F69" s="3">
        <v>84144</v>
      </c>
      <c r="G69" s="3">
        <v>97131</v>
      </c>
      <c r="H69" s="3">
        <v>101861</v>
      </c>
      <c r="I69" s="3">
        <v>76883</v>
      </c>
      <c r="J69" s="3">
        <v>83960</v>
      </c>
    </row>
    <row r="70" spans="1:10" x14ac:dyDescent="0.25">
      <c r="A70" s="3" t="s">
        <v>77</v>
      </c>
      <c r="B70" s="3" t="s">
        <v>107</v>
      </c>
      <c r="C70" s="3">
        <v>9679</v>
      </c>
      <c r="D70" s="3">
        <v>21571</v>
      </c>
      <c r="E70" s="3">
        <v>44845</v>
      </c>
      <c r="F70" s="3">
        <v>48652</v>
      </c>
      <c r="G70" s="3">
        <v>42769</v>
      </c>
      <c r="H70" s="3">
        <v>50753</v>
      </c>
      <c r="I70" s="3">
        <v>71253</v>
      </c>
      <c r="J70" s="3">
        <v>90695</v>
      </c>
    </row>
    <row r="71" spans="1:10" x14ac:dyDescent="0.25">
      <c r="A71" s="3" t="s">
        <v>77</v>
      </c>
      <c r="B71" s="3" t="s">
        <v>108</v>
      </c>
      <c r="C71" s="3">
        <v>7289</v>
      </c>
      <c r="D71" s="3">
        <v>13188</v>
      </c>
      <c r="E71" s="3">
        <v>33320</v>
      </c>
      <c r="F71" s="3">
        <v>39545</v>
      </c>
      <c r="G71" s="3">
        <v>24857</v>
      </c>
      <c r="H71" s="3">
        <v>38641</v>
      </c>
      <c r="I71" s="3">
        <v>58841</v>
      </c>
      <c r="J71" s="3">
        <v>71728</v>
      </c>
    </row>
    <row r="72" spans="1:10" x14ac:dyDescent="0.25">
      <c r="A72" s="3" t="s">
        <v>77</v>
      </c>
      <c r="B72" s="3" t="s">
        <v>109</v>
      </c>
      <c r="C72" s="3">
        <v>4634</v>
      </c>
      <c r="D72" s="3">
        <v>10544</v>
      </c>
      <c r="E72" s="3">
        <v>25495</v>
      </c>
      <c r="F72" s="3">
        <v>30114</v>
      </c>
      <c r="G72" s="3">
        <v>19754</v>
      </c>
      <c r="H72" s="3">
        <v>30394</v>
      </c>
      <c r="I72" s="3">
        <v>44999</v>
      </c>
      <c r="J72" s="3">
        <v>60094</v>
      </c>
    </row>
    <row r="73" spans="1:10" x14ac:dyDescent="0.25">
      <c r="A73" s="3" t="s">
        <v>77</v>
      </c>
      <c r="B73" s="3" t="s">
        <v>110</v>
      </c>
      <c r="C73" s="3">
        <v>3903</v>
      </c>
      <c r="D73" s="3">
        <v>7457</v>
      </c>
      <c r="E73" s="3">
        <v>22593</v>
      </c>
      <c r="F73" s="3">
        <v>22709</v>
      </c>
      <c r="G73" s="3">
        <v>19949</v>
      </c>
      <c r="H73" s="3">
        <v>25963</v>
      </c>
      <c r="I73" s="3">
        <v>34669</v>
      </c>
      <c r="J73" s="3">
        <v>40981</v>
      </c>
    </row>
    <row r="74" spans="1:10" x14ac:dyDescent="0.25">
      <c r="A74" s="3" t="s">
        <v>77</v>
      </c>
      <c r="B74" s="3" t="s">
        <v>111</v>
      </c>
      <c r="C74" s="3">
        <v>1088</v>
      </c>
      <c r="D74" s="3">
        <v>4093</v>
      </c>
      <c r="E74" s="3">
        <v>10283</v>
      </c>
      <c r="F74" s="3">
        <v>9757</v>
      </c>
      <c r="G74" s="3">
        <v>12629</v>
      </c>
      <c r="H74" s="3">
        <v>15679</v>
      </c>
      <c r="I74" s="3">
        <v>22993</v>
      </c>
      <c r="J74" s="3">
        <v>21911</v>
      </c>
    </row>
    <row r="77" spans="1:10" x14ac:dyDescent="0.25">
      <c r="A77" s="31" t="s">
        <v>80</v>
      </c>
      <c r="B77" s="31"/>
      <c r="C77" s="31"/>
      <c r="D77" s="31"/>
      <c r="E77" s="31"/>
      <c r="F77" s="31"/>
      <c r="G77" s="31"/>
      <c r="H77" s="31"/>
      <c r="I77" s="31"/>
      <c r="J77" s="31"/>
    </row>
    <row r="78" spans="1:10" x14ac:dyDescent="0.25">
      <c r="A78" s="4" t="s">
        <v>64</v>
      </c>
      <c r="B78" s="4" t="s">
        <v>5</v>
      </c>
      <c r="C78" s="4" t="s">
        <v>65</v>
      </c>
      <c r="D78" s="4" t="s">
        <v>66</v>
      </c>
      <c r="E78" s="4" t="s">
        <v>67</v>
      </c>
      <c r="F78" s="4" t="s">
        <v>68</v>
      </c>
      <c r="G78" s="4" t="s">
        <v>69</v>
      </c>
      <c r="H78" s="4" t="s">
        <v>70</v>
      </c>
      <c r="I78" s="4" t="s">
        <v>71</v>
      </c>
      <c r="J78" s="4" t="s">
        <v>72</v>
      </c>
    </row>
    <row r="79" spans="1:10" x14ac:dyDescent="0.25">
      <c r="A79" s="3" t="s">
        <v>73</v>
      </c>
      <c r="B79" s="3" t="s">
        <v>107</v>
      </c>
      <c r="C79" s="3">
        <v>15852</v>
      </c>
      <c r="D79" s="3">
        <v>14390</v>
      </c>
      <c r="E79" s="3">
        <v>9353</v>
      </c>
      <c r="F79" s="3">
        <v>11023</v>
      </c>
      <c r="G79" s="3">
        <v>14228</v>
      </c>
      <c r="H79" s="3">
        <v>10888</v>
      </c>
      <c r="I79" s="3">
        <v>9301</v>
      </c>
      <c r="J79" s="3">
        <v>11574</v>
      </c>
    </row>
    <row r="80" spans="1:10" x14ac:dyDescent="0.25">
      <c r="A80" s="3" t="s">
        <v>73</v>
      </c>
      <c r="B80" s="3" t="s">
        <v>108</v>
      </c>
      <c r="C80" s="3">
        <v>12050</v>
      </c>
      <c r="D80" s="3">
        <v>11617</v>
      </c>
      <c r="E80" s="3">
        <v>8451</v>
      </c>
      <c r="F80" s="3">
        <v>9863</v>
      </c>
      <c r="G80" s="3">
        <v>12131</v>
      </c>
      <c r="H80" s="3">
        <v>9686</v>
      </c>
      <c r="I80" s="3">
        <v>8804</v>
      </c>
      <c r="J80" s="3">
        <v>10159</v>
      </c>
    </row>
    <row r="81" spans="1:10" x14ac:dyDescent="0.25">
      <c r="A81" s="3" t="s">
        <v>73</v>
      </c>
      <c r="B81" s="3" t="s">
        <v>109</v>
      </c>
      <c r="C81" s="3">
        <v>10402</v>
      </c>
      <c r="D81" s="3">
        <v>10495</v>
      </c>
      <c r="E81" s="3">
        <v>7927</v>
      </c>
      <c r="F81" s="3">
        <v>9194</v>
      </c>
      <c r="G81" s="3">
        <v>11306</v>
      </c>
      <c r="H81" s="3">
        <v>9068</v>
      </c>
      <c r="I81" s="3">
        <v>8224</v>
      </c>
      <c r="J81" s="3">
        <v>8882</v>
      </c>
    </row>
    <row r="82" spans="1:10" x14ac:dyDescent="0.25">
      <c r="A82" s="3" t="s">
        <v>73</v>
      </c>
      <c r="B82" s="3" t="s">
        <v>110</v>
      </c>
      <c r="C82" s="3">
        <v>8095</v>
      </c>
      <c r="D82" s="3">
        <v>7770</v>
      </c>
      <c r="E82" s="3">
        <v>7427</v>
      </c>
      <c r="F82" s="3">
        <v>7899</v>
      </c>
      <c r="G82" s="3">
        <v>9402</v>
      </c>
      <c r="H82" s="3">
        <v>7866</v>
      </c>
      <c r="I82" s="3">
        <v>7329</v>
      </c>
      <c r="J82" s="3">
        <v>7482</v>
      </c>
    </row>
    <row r="83" spans="1:10" x14ac:dyDescent="0.25">
      <c r="A83" s="3" t="s">
        <v>73</v>
      </c>
      <c r="B83" s="3" t="s">
        <v>111</v>
      </c>
      <c r="C83" s="3">
        <v>5708</v>
      </c>
      <c r="D83" s="3">
        <v>5033</v>
      </c>
      <c r="E83" s="3">
        <v>5870</v>
      </c>
      <c r="F83" s="3">
        <v>5815</v>
      </c>
      <c r="G83" s="3">
        <v>7727</v>
      </c>
      <c r="H83" s="3">
        <v>6724</v>
      </c>
      <c r="I83" s="3">
        <v>5795</v>
      </c>
      <c r="J83" s="3">
        <v>5395</v>
      </c>
    </row>
    <row r="84" spans="1:10" x14ac:dyDescent="0.25">
      <c r="A84" s="3" t="s">
        <v>75</v>
      </c>
      <c r="B84" s="3" t="s">
        <v>107</v>
      </c>
      <c r="C84" s="3">
        <v>1405</v>
      </c>
      <c r="D84" s="3">
        <v>1633</v>
      </c>
      <c r="E84" s="3">
        <v>1510</v>
      </c>
      <c r="F84" s="3">
        <v>1839</v>
      </c>
      <c r="G84" s="3">
        <v>2251</v>
      </c>
      <c r="H84" s="3">
        <v>1979</v>
      </c>
      <c r="I84" s="3">
        <v>2231</v>
      </c>
      <c r="J84" s="3">
        <v>2142</v>
      </c>
    </row>
    <row r="85" spans="1:10" x14ac:dyDescent="0.25">
      <c r="A85" s="3" t="s">
        <v>75</v>
      </c>
      <c r="B85" s="3" t="s">
        <v>108</v>
      </c>
      <c r="C85" s="3">
        <v>1597</v>
      </c>
      <c r="D85" s="3">
        <v>1690</v>
      </c>
      <c r="E85" s="3">
        <v>1732</v>
      </c>
      <c r="F85" s="3">
        <v>2171</v>
      </c>
      <c r="G85" s="3">
        <v>2664</v>
      </c>
      <c r="H85" s="3">
        <v>2430</v>
      </c>
      <c r="I85" s="3">
        <v>2633</v>
      </c>
      <c r="J85" s="3">
        <v>2839</v>
      </c>
    </row>
    <row r="86" spans="1:10" x14ac:dyDescent="0.25">
      <c r="A86" s="3" t="s">
        <v>75</v>
      </c>
      <c r="B86" s="3" t="s">
        <v>109</v>
      </c>
      <c r="C86" s="3">
        <v>1595</v>
      </c>
      <c r="D86" s="3">
        <v>1755</v>
      </c>
      <c r="E86" s="3">
        <v>1728</v>
      </c>
      <c r="F86" s="3">
        <v>2238</v>
      </c>
      <c r="G86" s="3">
        <v>2687</v>
      </c>
      <c r="H86" s="3">
        <v>2725</v>
      </c>
      <c r="I86" s="3">
        <v>2598</v>
      </c>
      <c r="J86" s="3">
        <v>3007</v>
      </c>
    </row>
    <row r="87" spans="1:10" x14ac:dyDescent="0.25">
      <c r="A87" s="3" t="s">
        <v>75</v>
      </c>
      <c r="B87" s="3" t="s">
        <v>110</v>
      </c>
      <c r="C87" s="3">
        <v>1704</v>
      </c>
      <c r="D87" s="3">
        <v>1644</v>
      </c>
      <c r="E87" s="3">
        <v>2016</v>
      </c>
      <c r="F87" s="3">
        <v>2371</v>
      </c>
      <c r="G87" s="3">
        <v>2973</v>
      </c>
      <c r="H87" s="3">
        <v>2927</v>
      </c>
      <c r="I87" s="3">
        <v>2871</v>
      </c>
      <c r="J87" s="3">
        <v>3343</v>
      </c>
    </row>
    <row r="88" spans="1:10" x14ac:dyDescent="0.25">
      <c r="A88" s="3" t="s">
        <v>75</v>
      </c>
      <c r="B88" s="3" t="s">
        <v>111</v>
      </c>
      <c r="C88" s="3">
        <v>1666</v>
      </c>
      <c r="D88" s="3">
        <v>1373</v>
      </c>
      <c r="E88" s="3">
        <v>2175</v>
      </c>
      <c r="F88" s="3">
        <v>2434</v>
      </c>
      <c r="G88" s="3">
        <v>3227</v>
      </c>
      <c r="H88" s="3">
        <v>3150</v>
      </c>
      <c r="I88" s="3">
        <v>2769</v>
      </c>
      <c r="J88" s="3">
        <v>3112</v>
      </c>
    </row>
    <row r="89" spans="1:10" x14ac:dyDescent="0.25">
      <c r="A89" s="3" t="s">
        <v>76</v>
      </c>
      <c r="B89" s="3" t="s">
        <v>107</v>
      </c>
      <c r="C89" s="3">
        <v>4240</v>
      </c>
      <c r="D89" s="3">
        <v>4368</v>
      </c>
      <c r="E89" s="3">
        <v>2705</v>
      </c>
      <c r="F89" s="3">
        <v>3078</v>
      </c>
      <c r="G89" s="3">
        <v>3887</v>
      </c>
      <c r="H89" s="3">
        <v>3553</v>
      </c>
      <c r="I89" s="3">
        <v>2368</v>
      </c>
      <c r="J89" s="3">
        <v>3307</v>
      </c>
    </row>
    <row r="90" spans="1:10" x14ac:dyDescent="0.25">
      <c r="A90" s="3" t="s">
        <v>76</v>
      </c>
      <c r="B90" s="3" t="s">
        <v>108</v>
      </c>
      <c r="C90" s="3">
        <v>3238</v>
      </c>
      <c r="D90" s="3">
        <v>3218</v>
      </c>
      <c r="E90" s="3">
        <v>2196</v>
      </c>
      <c r="F90" s="3">
        <v>2393</v>
      </c>
      <c r="G90" s="3">
        <v>3119</v>
      </c>
      <c r="H90" s="3">
        <v>2702</v>
      </c>
      <c r="I90" s="3">
        <v>2089</v>
      </c>
      <c r="J90" s="3">
        <v>2599</v>
      </c>
    </row>
    <row r="91" spans="1:10" x14ac:dyDescent="0.25">
      <c r="A91" s="3" t="s">
        <v>76</v>
      </c>
      <c r="B91" s="3" t="s">
        <v>109</v>
      </c>
      <c r="C91" s="3">
        <v>2496</v>
      </c>
      <c r="D91" s="3">
        <v>2515</v>
      </c>
      <c r="E91" s="3">
        <v>1802</v>
      </c>
      <c r="F91" s="3">
        <v>1913</v>
      </c>
      <c r="G91" s="3">
        <v>2621</v>
      </c>
      <c r="H91" s="3">
        <v>2250</v>
      </c>
      <c r="I91" s="3">
        <v>1627</v>
      </c>
      <c r="J91" s="3">
        <v>2134</v>
      </c>
    </row>
    <row r="92" spans="1:10" x14ac:dyDescent="0.25">
      <c r="A92" s="3" t="s">
        <v>76</v>
      </c>
      <c r="B92" s="3" t="s">
        <v>110</v>
      </c>
      <c r="C92" s="3">
        <v>1975</v>
      </c>
      <c r="D92" s="3">
        <v>1932</v>
      </c>
      <c r="E92" s="3">
        <v>1547</v>
      </c>
      <c r="F92" s="3">
        <v>1559</v>
      </c>
      <c r="G92" s="3">
        <v>2204</v>
      </c>
      <c r="H92" s="3">
        <v>1767</v>
      </c>
      <c r="I92" s="3">
        <v>1225</v>
      </c>
      <c r="J92" s="3">
        <v>1797</v>
      </c>
    </row>
    <row r="93" spans="1:10" x14ac:dyDescent="0.25">
      <c r="A93" s="3" t="s">
        <v>76</v>
      </c>
      <c r="B93" s="3" t="s">
        <v>111</v>
      </c>
      <c r="C93" s="3">
        <v>1166</v>
      </c>
      <c r="D93" s="3">
        <v>1030</v>
      </c>
      <c r="E93" s="3">
        <v>922</v>
      </c>
      <c r="F93" s="3">
        <v>850</v>
      </c>
      <c r="G93" s="3">
        <v>1311</v>
      </c>
      <c r="H93" s="3">
        <v>1052</v>
      </c>
      <c r="I93" s="3">
        <v>637</v>
      </c>
      <c r="J93" s="3">
        <v>855</v>
      </c>
    </row>
    <row r="94" spans="1:10" x14ac:dyDescent="0.25">
      <c r="A94" s="3" t="s">
        <v>77</v>
      </c>
      <c r="B94" s="3" t="s">
        <v>107</v>
      </c>
      <c r="C94" s="3">
        <v>163</v>
      </c>
      <c r="D94" s="3">
        <v>448</v>
      </c>
      <c r="E94" s="3">
        <v>598</v>
      </c>
      <c r="F94" s="3">
        <v>704</v>
      </c>
      <c r="G94" s="3">
        <v>827</v>
      </c>
      <c r="H94" s="3">
        <v>750</v>
      </c>
      <c r="I94" s="3">
        <v>784</v>
      </c>
      <c r="J94" s="3">
        <v>1178</v>
      </c>
    </row>
    <row r="95" spans="1:10" x14ac:dyDescent="0.25">
      <c r="A95" s="3" t="s">
        <v>77</v>
      </c>
      <c r="B95" s="3" t="s">
        <v>108</v>
      </c>
      <c r="C95" s="3">
        <v>126</v>
      </c>
      <c r="D95" s="3">
        <v>214</v>
      </c>
      <c r="E95" s="3">
        <v>399</v>
      </c>
      <c r="F95" s="3">
        <v>528</v>
      </c>
      <c r="G95" s="3">
        <v>504</v>
      </c>
      <c r="H95" s="3">
        <v>535</v>
      </c>
      <c r="I95" s="3">
        <v>632</v>
      </c>
      <c r="J95" s="3">
        <v>883</v>
      </c>
    </row>
    <row r="96" spans="1:10" x14ac:dyDescent="0.25">
      <c r="A96" s="3" t="s">
        <v>77</v>
      </c>
      <c r="B96" s="3" t="s">
        <v>109</v>
      </c>
      <c r="C96" s="3">
        <v>82</v>
      </c>
      <c r="D96" s="3">
        <v>173</v>
      </c>
      <c r="E96" s="3">
        <v>307</v>
      </c>
      <c r="F96" s="3">
        <v>397</v>
      </c>
      <c r="G96" s="3">
        <v>377</v>
      </c>
      <c r="H96" s="3">
        <v>404</v>
      </c>
      <c r="I96" s="3">
        <v>446</v>
      </c>
      <c r="J96" s="3">
        <v>674</v>
      </c>
    </row>
    <row r="97" spans="1:10" x14ac:dyDescent="0.25">
      <c r="A97" s="3" t="s">
        <v>77</v>
      </c>
      <c r="B97" s="3" t="s">
        <v>110</v>
      </c>
      <c r="C97" s="3">
        <v>63</v>
      </c>
      <c r="D97" s="3">
        <v>106</v>
      </c>
      <c r="E97" s="3">
        <v>281</v>
      </c>
      <c r="F97" s="3">
        <v>309</v>
      </c>
      <c r="G97" s="3">
        <v>314</v>
      </c>
      <c r="H97" s="3">
        <v>312</v>
      </c>
      <c r="I97" s="3">
        <v>363</v>
      </c>
      <c r="J97" s="3">
        <v>469</v>
      </c>
    </row>
    <row r="98" spans="1:10" x14ac:dyDescent="0.25">
      <c r="A98" s="3" t="s">
        <v>77</v>
      </c>
      <c r="B98" s="3" t="s">
        <v>111</v>
      </c>
      <c r="C98" s="3">
        <v>35</v>
      </c>
      <c r="D98" s="3">
        <v>56</v>
      </c>
      <c r="E98" s="3">
        <v>138</v>
      </c>
      <c r="F98" s="3">
        <v>147</v>
      </c>
      <c r="G98" s="3">
        <v>127</v>
      </c>
      <c r="H98" s="3">
        <v>180</v>
      </c>
      <c r="I98" s="3">
        <v>185</v>
      </c>
      <c r="J98" s="3">
        <v>225</v>
      </c>
    </row>
  </sheetData>
  <mergeCells count="4">
    <mergeCell ref="A5:J5"/>
    <mergeCell ref="A29:J29"/>
    <mergeCell ref="A53:J53"/>
    <mergeCell ref="A77:J77"/>
  </mergeCells>
  <pageMargins left="0.7" right="0.7" top="0.75" bottom="0.75" header="0.3" footer="0.3"/>
  <pageSetup paperSize="9" orientation="portrait" horizontalDpi="300" verticalDpi="300"/>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I38"/>
  <sheetViews>
    <sheetView workbookViewId="0"/>
  </sheetViews>
  <sheetFormatPr baseColWidth="10" defaultColWidth="11.42578125" defaultRowHeight="15" x14ac:dyDescent="0.25"/>
  <cols>
    <col min="1" max="1" width="11.140625" bestFit="1" customWidth="1"/>
    <col min="2" max="2" width="13.28515625" bestFit="1" customWidth="1"/>
  </cols>
  <sheetData>
    <row r="1" spans="1:9" x14ac:dyDescent="0.25">
      <c r="A1" s="5" t="str">
        <f>HYPERLINK("#'Indice'!A1", "Indice")</f>
        <v>Indice</v>
      </c>
    </row>
    <row r="2" spans="1:9" x14ac:dyDescent="0.25">
      <c r="A2" s="15" t="s">
        <v>172</v>
      </c>
    </row>
    <row r="3" spans="1:9" x14ac:dyDescent="0.25">
      <c r="A3" s="8" t="s">
        <v>156</v>
      </c>
    </row>
    <row r="5" spans="1:9" x14ac:dyDescent="0.25">
      <c r="A5" s="31" t="s">
        <v>63</v>
      </c>
      <c r="B5" s="31"/>
      <c r="C5" s="31"/>
      <c r="D5" s="31"/>
      <c r="E5" s="31"/>
      <c r="F5" s="31"/>
      <c r="G5" s="31"/>
      <c r="H5" s="31"/>
      <c r="I5" s="31"/>
    </row>
    <row r="6" spans="1:9" x14ac:dyDescent="0.25">
      <c r="A6" s="4" t="s">
        <v>64</v>
      </c>
      <c r="B6" s="4" t="s">
        <v>5</v>
      </c>
      <c r="C6" s="4" t="s">
        <v>65</v>
      </c>
      <c r="D6" s="4" t="s">
        <v>66</v>
      </c>
      <c r="E6" s="4" t="s">
        <v>67</v>
      </c>
      <c r="F6" s="4" t="s">
        <v>68</v>
      </c>
      <c r="G6" s="4" t="s">
        <v>69</v>
      </c>
      <c r="H6" s="4" t="s">
        <v>70</v>
      </c>
      <c r="I6" s="4" t="s">
        <v>72</v>
      </c>
    </row>
    <row r="7" spans="1:9" x14ac:dyDescent="0.25">
      <c r="A7" s="3" t="s">
        <v>173</v>
      </c>
      <c r="B7" s="3" t="s">
        <v>107</v>
      </c>
      <c r="C7" s="3">
        <v>480417</v>
      </c>
      <c r="D7" s="3">
        <v>463773</v>
      </c>
      <c r="E7" s="3">
        <v>467234</v>
      </c>
      <c r="F7" s="3">
        <v>413357</v>
      </c>
      <c r="G7" s="3">
        <v>409548</v>
      </c>
      <c r="H7" s="3">
        <v>414708</v>
      </c>
      <c r="I7" s="3">
        <v>421701</v>
      </c>
    </row>
    <row r="8" spans="1:9" x14ac:dyDescent="0.25">
      <c r="A8" s="3" t="s">
        <v>173</v>
      </c>
      <c r="B8" s="3" t="s">
        <v>108</v>
      </c>
      <c r="C8" s="3">
        <v>371420</v>
      </c>
      <c r="D8" s="3">
        <v>369232</v>
      </c>
      <c r="E8" s="3">
        <v>363004</v>
      </c>
      <c r="F8" s="3">
        <v>326559</v>
      </c>
      <c r="G8" s="3">
        <v>308199</v>
      </c>
      <c r="H8" s="3">
        <v>330504</v>
      </c>
      <c r="I8" s="3">
        <v>344294</v>
      </c>
    </row>
    <row r="9" spans="1:9" x14ac:dyDescent="0.25">
      <c r="A9" s="3" t="s">
        <v>173</v>
      </c>
      <c r="B9" s="3" t="s">
        <v>109</v>
      </c>
      <c r="C9" s="3">
        <v>286343</v>
      </c>
      <c r="D9" s="3">
        <v>295382</v>
      </c>
      <c r="E9" s="3">
        <v>306149</v>
      </c>
      <c r="F9" s="3">
        <v>243002</v>
      </c>
      <c r="G9" s="3">
        <v>253339</v>
      </c>
      <c r="H9" s="3">
        <v>267319</v>
      </c>
      <c r="I9" s="3">
        <v>281933</v>
      </c>
    </row>
    <row r="10" spans="1:9" x14ac:dyDescent="0.25">
      <c r="A10" s="3" t="s">
        <v>173</v>
      </c>
      <c r="B10" s="3" t="s">
        <v>110</v>
      </c>
      <c r="C10" s="3">
        <v>194337</v>
      </c>
      <c r="D10" s="3">
        <v>212960</v>
      </c>
      <c r="E10" s="3">
        <v>243979</v>
      </c>
      <c r="F10" s="3">
        <v>190434</v>
      </c>
      <c r="G10" s="3">
        <v>192334</v>
      </c>
      <c r="H10" s="3">
        <v>203953</v>
      </c>
      <c r="I10" s="3">
        <v>205095</v>
      </c>
    </row>
    <row r="11" spans="1:9" x14ac:dyDescent="0.25">
      <c r="A11" s="3" t="s">
        <v>173</v>
      </c>
      <c r="B11" s="3" t="s">
        <v>111</v>
      </c>
      <c r="C11" s="3">
        <v>94157</v>
      </c>
      <c r="D11" s="3">
        <v>108048</v>
      </c>
      <c r="E11" s="3">
        <v>122475</v>
      </c>
      <c r="F11" s="3">
        <v>89013</v>
      </c>
      <c r="G11" s="3">
        <v>78896</v>
      </c>
      <c r="H11" s="3">
        <v>109946</v>
      </c>
      <c r="I11" s="3">
        <v>102989</v>
      </c>
    </row>
    <row r="14" spans="1:9" x14ac:dyDescent="0.25">
      <c r="A14" s="31" t="s">
        <v>78</v>
      </c>
      <c r="B14" s="31"/>
      <c r="C14" s="31"/>
      <c r="D14" s="31"/>
      <c r="E14" s="31"/>
      <c r="F14" s="31"/>
      <c r="G14" s="31"/>
      <c r="H14" s="31"/>
      <c r="I14" s="31"/>
    </row>
    <row r="15" spans="1:9" x14ac:dyDescent="0.25">
      <c r="A15" s="4" t="s">
        <v>64</v>
      </c>
      <c r="B15" s="4" t="s">
        <v>5</v>
      </c>
      <c r="C15" s="4" t="s">
        <v>65</v>
      </c>
      <c r="D15" s="4" t="s">
        <v>66</v>
      </c>
      <c r="E15" s="4" t="s">
        <v>67</v>
      </c>
      <c r="F15" s="4" t="s">
        <v>68</v>
      </c>
      <c r="G15" s="4" t="s">
        <v>69</v>
      </c>
      <c r="H15" s="4" t="s">
        <v>70</v>
      </c>
      <c r="I15" s="4" t="s">
        <v>72</v>
      </c>
    </row>
    <row r="16" spans="1:9" x14ac:dyDescent="0.25">
      <c r="A16" s="3" t="s">
        <v>173</v>
      </c>
      <c r="B16" s="3" t="s">
        <v>107</v>
      </c>
      <c r="C16" s="3">
        <v>9961.9715474674995</v>
      </c>
      <c r="D16" s="3">
        <v>10488.898265912399</v>
      </c>
      <c r="E16" s="3">
        <v>15242.561290875399</v>
      </c>
      <c r="F16" s="3">
        <v>9251.2425444432192</v>
      </c>
      <c r="G16" s="3">
        <v>8604.0924315011507</v>
      </c>
      <c r="H16" s="3">
        <v>8788.0334134893492</v>
      </c>
      <c r="I16" s="3">
        <v>8383.4907278645896</v>
      </c>
    </row>
    <row r="17" spans="1:9" x14ac:dyDescent="0.25">
      <c r="A17" s="3" t="s">
        <v>173</v>
      </c>
      <c r="B17" s="3" t="s">
        <v>108</v>
      </c>
      <c r="C17" s="3">
        <v>8473.1517607278292</v>
      </c>
      <c r="D17" s="3">
        <v>8806.1345980074602</v>
      </c>
      <c r="E17" s="3">
        <v>11224.587264112901</v>
      </c>
      <c r="F17" s="3">
        <v>10333.930032513499</v>
      </c>
      <c r="G17" s="3">
        <v>7194.9630706888502</v>
      </c>
      <c r="H17" s="3">
        <v>7774.8707412338799</v>
      </c>
      <c r="I17" s="3">
        <v>8144.7669477178197</v>
      </c>
    </row>
    <row r="18" spans="1:9" x14ac:dyDescent="0.25">
      <c r="A18" s="3" t="s">
        <v>173</v>
      </c>
      <c r="B18" s="3" t="s">
        <v>109</v>
      </c>
      <c r="C18" s="3">
        <v>7494.6483369527105</v>
      </c>
      <c r="D18" s="3">
        <v>7403.4598437273098</v>
      </c>
      <c r="E18" s="3">
        <v>12507.7967327241</v>
      </c>
      <c r="F18" s="3">
        <v>8285.7645046498801</v>
      </c>
      <c r="G18" s="3">
        <v>8325.7873101670593</v>
      </c>
      <c r="H18" s="3">
        <v>8563.5053125194208</v>
      </c>
      <c r="I18" s="3">
        <v>7028.9663661188297</v>
      </c>
    </row>
    <row r="19" spans="1:9" x14ac:dyDescent="0.25">
      <c r="A19" s="3" t="s">
        <v>173</v>
      </c>
      <c r="B19" s="3" t="s">
        <v>110</v>
      </c>
      <c r="C19" s="3">
        <v>5990.6737859864697</v>
      </c>
      <c r="D19" s="3">
        <v>6817.6116026322497</v>
      </c>
      <c r="E19" s="3">
        <v>12266.025867337001</v>
      </c>
      <c r="F19" s="3">
        <v>8311.9938277631809</v>
      </c>
      <c r="G19" s="3">
        <v>6524.1412157263803</v>
      </c>
      <c r="H19" s="3">
        <v>5955.9963973001904</v>
      </c>
      <c r="I19" s="3">
        <v>6287.0851345460496</v>
      </c>
    </row>
    <row r="20" spans="1:9" x14ac:dyDescent="0.25">
      <c r="A20" s="3" t="s">
        <v>173</v>
      </c>
      <c r="B20" s="3" t="s">
        <v>111</v>
      </c>
      <c r="C20" s="3">
        <v>4530.9342408571501</v>
      </c>
      <c r="D20" s="3">
        <v>6334.1799417559896</v>
      </c>
      <c r="E20" s="3">
        <v>7501.7573271785204</v>
      </c>
      <c r="F20" s="3">
        <v>5641.1614043496802</v>
      </c>
      <c r="G20" s="3">
        <v>3872.3071680042399</v>
      </c>
      <c r="H20" s="3">
        <v>8457.9352136662692</v>
      </c>
      <c r="I20" s="3">
        <v>4926.9317730008497</v>
      </c>
    </row>
    <row r="23" spans="1:9" x14ac:dyDescent="0.25">
      <c r="A23" s="31" t="s">
        <v>79</v>
      </c>
      <c r="B23" s="31"/>
      <c r="C23" s="31"/>
      <c r="D23" s="31"/>
      <c r="E23" s="31"/>
      <c r="F23" s="31"/>
      <c r="G23" s="31"/>
      <c r="H23" s="31"/>
      <c r="I23" s="31"/>
    </row>
    <row r="24" spans="1:9" x14ac:dyDescent="0.25">
      <c r="A24" s="4" t="s">
        <v>64</v>
      </c>
      <c r="B24" s="4" t="s">
        <v>5</v>
      </c>
      <c r="C24" s="4" t="s">
        <v>65</v>
      </c>
      <c r="D24" s="4" t="s">
        <v>66</v>
      </c>
      <c r="E24" s="4" t="s">
        <v>67</v>
      </c>
      <c r="F24" s="4" t="s">
        <v>68</v>
      </c>
      <c r="G24" s="4" t="s">
        <v>69</v>
      </c>
      <c r="H24" s="4" t="s">
        <v>70</v>
      </c>
      <c r="I24" s="4" t="s">
        <v>72</v>
      </c>
    </row>
    <row r="25" spans="1:9" x14ac:dyDescent="0.25">
      <c r="A25" s="3" t="s">
        <v>173</v>
      </c>
      <c r="B25" s="3" t="s">
        <v>107</v>
      </c>
      <c r="C25" s="3">
        <v>866493</v>
      </c>
      <c r="D25" s="3">
        <v>926147</v>
      </c>
      <c r="E25" s="3">
        <v>966996</v>
      </c>
      <c r="F25" s="3">
        <v>1029615</v>
      </c>
      <c r="G25" s="3">
        <v>1085301</v>
      </c>
      <c r="H25" s="3">
        <v>1120577</v>
      </c>
      <c r="I25" s="3">
        <v>1362435</v>
      </c>
    </row>
    <row r="26" spans="1:9" x14ac:dyDescent="0.25">
      <c r="A26" s="3" t="s">
        <v>173</v>
      </c>
      <c r="B26" s="3" t="s">
        <v>108</v>
      </c>
      <c r="C26" s="3">
        <v>856014</v>
      </c>
      <c r="D26" s="3">
        <v>930724</v>
      </c>
      <c r="E26" s="3">
        <v>978522</v>
      </c>
      <c r="F26" s="3">
        <v>1035839</v>
      </c>
      <c r="G26" s="3">
        <v>1088344</v>
      </c>
      <c r="H26" s="3">
        <v>1136541</v>
      </c>
      <c r="I26" s="3">
        <v>1369789</v>
      </c>
    </row>
    <row r="27" spans="1:9" x14ac:dyDescent="0.25">
      <c r="A27" s="3" t="s">
        <v>173</v>
      </c>
      <c r="B27" s="3" t="s">
        <v>109</v>
      </c>
      <c r="C27" s="3">
        <v>870759</v>
      </c>
      <c r="D27" s="3">
        <v>936432</v>
      </c>
      <c r="E27" s="3">
        <v>990951</v>
      </c>
      <c r="F27" s="3">
        <v>1050607</v>
      </c>
      <c r="G27" s="3">
        <v>1099595</v>
      </c>
      <c r="H27" s="3">
        <v>1143551</v>
      </c>
      <c r="I27" s="3">
        <v>1352523</v>
      </c>
    </row>
    <row r="28" spans="1:9" x14ac:dyDescent="0.25">
      <c r="A28" s="3" t="s">
        <v>173</v>
      </c>
      <c r="B28" s="3" t="s">
        <v>110</v>
      </c>
      <c r="C28" s="3">
        <v>866843</v>
      </c>
      <c r="D28" s="3">
        <v>936968</v>
      </c>
      <c r="E28" s="3">
        <v>989328</v>
      </c>
      <c r="F28" s="3">
        <v>1026615</v>
      </c>
      <c r="G28" s="3">
        <v>1089991</v>
      </c>
      <c r="H28" s="3">
        <v>1140600</v>
      </c>
      <c r="I28" s="3">
        <v>1361063</v>
      </c>
    </row>
    <row r="29" spans="1:9" x14ac:dyDescent="0.25">
      <c r="A29" s="3" t="s">
        <v>173</v>
      </c>
      <c r="B29" s="3" t="s">
        <v>111</v>
      </c>
      <c r="C29" s="3">
        <v>874356</v>
      </c>
      <c r="D29" s="3">
        <v>943229</v>
      </c>
      <c r="E29" s="3">
        <v>1006382</v>
      </c>
      <c r="F29" s="3">
        <v>1066474</v>
      </c>
      <c r="G29" s="3">
        <v>1107670</v>
      </c>
      <c r="H29" s="3">
        <v>1155912</v>
      </c>
      <c r="I29" s="3">
        <v>1378570</v>
      </c>
    </row>
    <row r="32" spans="1:9" x14ac:dyDescent="0.25">
      <c r="A32" s="31" t="s">
        <v>80</v>
      </c>
      <c r="B32" s="31"/>
      <c r="C32" s="31"/>
      <c r="D32" s="31"/>
      <c r="E32" s="31"/>
      <c r="F32" s="31"/>
      <c r="G32" s="31"/>
      <c r="H32" s="31"/>
      <c r="I32" s="31"/>
    </row>
    <row r="33" spans="1:9" x14ac:dyDescent="0.25">
      <c r="A33" s="4" t="s">
        <v>64</v>
      </c>
      <c r="B33" s="4" t="s">
        <v>5</v>
      </c>
      <c r="C33" s="4" t="s">
        <v>65</v>
      </c>
      <c r="D33" s="4" t="s">
        <v>66</v>
      </c>
      <c r="E33" s="4" t="s">
        <v>67</v>
      </c>
      <c r="F33" s="4" t="s">
        <v>68</v>
      </c>
      <c r="G33" s="4" t="s">
        <v>69</v>
      </c>
      <c r="H33" s="4" t="s">
        <v>70</v>
      </c>
      <c r="I33" s="4" t="s">
        <v>72</v>
      </c>
    </row>
    <row r="34" spans="1:9" x14ac:dyDescent="0.25">
      <c r="A34" s="3" t="s">
        <v>173</v>
      </c>
      <c r="B34" s="3" t="s">
        <v>107</v>
      </c>
      <c r="C34" s="3">
        <v>21275</v>
      </c>
      <c r="D34" s="3">
        <v>20416</v>
      </c>
      <c r="E34" s="3">
        <v>13676</v>
      </c>
      <c r="F34" s="3">
        <v>16038</v>
      </c>
      <c r="G34" s="3">
        <v>20623</v>
      </c>
      <c r="H34" s="3">
        <v>16348</v>
      </c>
      <c r="I34" s="3">
        <v>17785</v>
      </c>
    </row>
    <row r="35" spans="1:9" x14ac:dyDescent="0.25">
      <c r="A35" s="3" t="s">
        <v>173</v>
      </c>
      <c r="B35" s="3" t="s">
        <v>108</v>
      </c>
      <c r="C35" s="3">
        <v>16677</v>
      </c>
      <c r="D35" s="3">
        <v>16381</v>
      </c>
      <c r="E35" s="3">
        <v>12380</v>
      </c>
      <c r="F35" s="3">
        <v>14472</v>
      </c>
      <c r="G35" s="3">
        <v>17961</v>
      </c>
      <c r="H35" s="3">
        <v>14772</v>
      </c>
      <c r="I35" s="3">
        <v>16069</v>
      </c>
    </row>
    <row r="36" spans="1:9" x14ac:dyDescent="0.25">
      <c r="A36" s="3" t="s">
        <v>173</v>
      </c>
      <c r="B36" s="3" t="s">
        <v>109</v>
      </c>
      <c r="C36" s="3">
        <v>14370</v>
      </c>
      <c r="D36" s="3">
        <v>14664</v>
      </c>
      <c r="E36" s="3">
        <v>11461</v>
      </c>
      <c r="F36" s="3">
        <v>13392</v>
      </c>
      <c r="G36" s="3">
        <v>16642</v>
      </c>
      <c r="H36" s="3">
        <v>13928</v>
      </c>
      <c r="I36" s="3">
        <v>14420</v>
      </c>
    </row>
    <row r="37" spans="1:9" x14ac:dyDescent="0.25">
      <c r="A37" s="3" t="s">
        <v>173</v>
      </c>
      <c r="B37" s="3" t="s">
        <v>110</v>
      </c>
      <c r="C37" s="3">
        <v>11661</v>
      </c>
      <c r="D37" s="3">
        <v>11260</v>
      </c>
      <c r="E37" s="3">
        <v>10989</v>
      </c>
      <c r="F37" s="3">
        <v>11845</v>
      </c>
      <c r="G37" s="3">
        <v>14568</v>
      </c>
      <c r="H37" s="3">
        <v>12421</v>
      </c>
      <c r="I37" s="3">
        <v>12758</v>
      </c>
    </row>
    <row r="38" spans="1:9" x14ac:dyDescent="0.25">
      <c r="A38" s="3" t="s">
        <v>173</v>
      </c>
      <c r="B38" s="3" t="s">
        <v>111</v>
      </c>
      <c r="C38" s="3">
        <v>8482</v>
      </c>
      <c r="D38" s="3">
        <v>7397</v>
      </c>
      <c r="E38" s="3">
        <v>8993</v>
      </c>
      <c r="F38" s="3">
        <v>9086</v>
      </c>
      <c r="G38" s="3">
        <v>12226</v>
      </c>
      <c r="H38" s="3">
        <v>10818</v>
      </c>
      <c r="I38" s="3">
        <v>9434</v>
      </c>
    </row>
  </sheetData>
  <mergeCells count="4">
    <mergeCell ref="A5:I5"/>
    <mergeCell ref="A14:I14"/>
    <mergeCell ref="A23:I23"/>
    <mergeCell ref="A32:I32"/>
  </mergeCells>
  <pageMargins left="0.7" right="0.7" top="0.75" bottom="0.75" header="0.3" footer="0.3"/>
  <pageSetup paperSize="9" orientation="portrait" horizontalDpi="300" verticalDpi="30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J22"/>
  <sheetViews>
    <sheetView workbookViewId="0"/>
  </sheetViews>
  <sheetFormatPr baseColWidth="10" defaultColWidth="11.42578125" defaultRowHeight="15" x14ac:dyDescent="0.25"/>
  <cols>
    <col min="1" max="1" width="12.140625" bestFit="1" customWidth="1"/>
    <col min="2" max="2" width="12.42578125" bestFit="1" customWidth="1"/>
  </cols>
  <sheetData>
    <row r="1" spans="1:10" x14ac:dyDescent="0.25">
      <c r="A1" s="5" t="str">
        <f>HYPERLINK("#'Indice'!A1", "Indice")</f>
        <v>Indice</v>
      </c>
    </row>
    <row r="2" spans="1:10" x14ac:dyDescent="0.25">
      <c r="A2" s="15" t="s">
        <v>174</v>
      </c>
    </row>
    <row r="3" spans="1:10" x14ac:dyDescent="0.25">
      <c r="A3" s="8" t="s">
        <v>156</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3" t="s">
        <v>175</v>
      </c>
      <c r="B7" s="3" t="s">
        <v>74</v>
      </c>
      <c r="C7" s="3">
        <v>100958</v>
      </c>
      <c r="D7" s="3">
        <v>91739</v>
      </c>
      <c r="E7" s="3">
        <v>104420</v>
      </c>
      <c r="F7" s="3">
        <v>107203</v>
      </c>
      <c r="G7" s="3">
        <v>87732</v>
      </c>
      <c r="H7" s="3">
        <v>102582</v>
      </c>
      <c r="I7" s="3">
        <v>123644</v>
      </c>
      <c r="J7" s="3">
        <v>116453</v>
      </c>
    </row>
    <row r="10" spans="1:10" x14ac:dyDescent="0.25">
      <c r="A10" s="31" t="s">
        <v>78</v>
      </c>
      <c r="B10" s="31"/>
      <c r="C10" s="31"/>
      <c r="D10" s="31"/>
      <c r="E10" s="31"/>
      <c r="F10" s="31"/>
      <c r="G10" s="31"/>
      <c r="H10" s="31"/>
      <c r="I10" s="31"/>
      <c r="J10" s="31"/>
    </row>
    <row r="11" spans="1:10" x14ac:dyDescent="0.25">
      <c r="A11" s="4" t="s">
        <v>64</v>
      </c>
      <c r="B11" s="4" t="s">
        <v>5</v>
      </c>
      <c r="C11" s="4" t="s">
        <v>65</v>
      </c>
      <c r="D11" s="4" t="s">
        <v>66</v>
      </c>
      <c r="E11" s="4" t="s">
        <v>67</v>
      </c>
      <c r="F11" s="4" t="s">
        <v>68</v>
      </c>
      <c r="G11" s="4" t="s">
        <v>69</v>
      </c>
      <c r="H11" s="4" t="s">
        <v>70</v>
      </c>
      <c r="I11" s="4" t="s">
        <v>71</v>
      </c>
      <c r="J11" s="4" t="s">
        <v>72</v>
      </c>
    </row>
    <row r="12" spans="1:10" x14ac:dyDescent="0.25">
      <c r="A12" s="3" t="s">
        <v>175</v>
      </c>
      <c r="B12" s="3" t="s">
        <v>74</v>
      </c>
      <c r="C12" s="3">
        <v>5010.5152960161204</v>
      </c>
      <c r="D12" s="3">
        <v>5179.9298530882897</v>
      </c>
      <c r="E12" s="3">
        <v>11394.8393399302</v>
      </c>
      <c r="F12" s="3">
        <v>9235.9115848419606</v>
      </c>
      <c r="G12" s="3">
        <v>6902.8912198357602</v>
      </c>
      <c r="H12" s="3">
        <v>8667.5477992533597</v>
      </c>
      <c r="I12" s="3">
        <v>7449.5592135770803</v>
      </c>
      <c r="J12" s="3">
        <v>7235.9773768119803</v>
      </c>
    </row>
    <row r="15" spans="1:10" x14ac:dyDescent="0.25">
      <c r="A15" s="31" t="s">
        <v>79</v>
      </c>
      <c r="B15" s="31"/>
      <c r="C15" s="31"/>
      <c r="D15" s="31"/>
      <c r="E15" s="31"/>
      <c r="F15" s="31"/>
      <c r="G15" s="31"/>
      <c r="H15" s="31"/>
      <c r="I15" s="31"/>
      <c r="J15" s="31"/>
    </row>
    <row r="16" spans="1:10" x14ac:dyDescent="0.25">
      <c r="A16" s="4" t="s">
        <v>64</v>
      </c>
      <c r="B16" s="4" t="s">
        <v>5</v>
      </c>
      <c r="C16" s="4" t="s">
        <v>65</v>
      </c>
      <c r="D16" s="4" t="s">
        <v>66</v>
      </c>
      <c r="E16" s="4" t="s">
        <v>67</v>
      </c>
      <c r="F16" s="4" t="s">
        <v>68</v>
      </c>
      <c r="G16" s="4" t="s">
        <v>69</v>
      </c>
      <c r="H16" s="4" t="s">
        <v>70</v>
      </c>
      <c r="I16" s="4" t="s">
        <v>71</v>
      </c>
      <c r="J16" s="4" t="s">
        <v>72</v>
      </c>
    </row>
    <row r="17" spans="1:10" x14ac:dyDescent="0.25">
      <c r="A17" s="3" t="s">
        <v>175</v>
      </c>
      <c r="B17" s="3" t="s">
        <v>74</v>
      </c>
      <c r="C17" s="3">
        <v>4334465</v>
      </c>
      <c r="D17" s="3">
        <v>4673500</v>
      </c>
      <c r="E17" s="3">
        <v>4932179</v>
      </c>
      <c r="F17" s="3">
        <v>5209150</v>
      </c>
      <c r="G17" s="3">
        <v>5470901</v>
      </c>
      <c r="H17" s="3">
        <v>5697181</v>
      </c>
      <c r="I17" s="3">
        <v>6597604</v>
      </c>
      <c r="J17" s="3">
        <v>6824380</v>
      </c>
    </row>
    <row r="20" spans="1:10" x14ac:dyDescent="0.25">
      <c r="A20" s="31" t="s">
        <v>80</v>
      </c>
      <c r="B20" s="31"/>
      <c r="C20" s="31"/>
      <c r="D20" s="31"/>
      <c r="E20" s="31"/>
      <c r="F20" s="31"/>
      <c r="G20" s="31"/>
      <c r="H20" s="31"/>
      <c r="I20" s="31"/>
      <c r="J20" s="31"/>
    </row>
    <row r="21" spans="1:10" x14ac:dyDescent="0.25">
      <c r="A21" s="4" t="s">
        <v>64</v>
      </c>
      <c r="B21" s="4" t="s">
        <v>5</v>
      </c>
      <c r="C21" s="4" t="s">
        <v>65</v>
      </c>
      <c r="D21" s="4" t="s">
        <v>66</v>
      </c>
      <c r="E21" s="4" t="s">
        <v>67</v>
      </c>
      <c r="F21" s="4" t="s">
        <v>68</v>
      </c>
      <c r="G21" s="4" t="s">
        <v>69</v>
      </c>
      <c r="H21" s="4" t="s">
        <v>70</v>
      </c>
      <c r="I21" s="4" t="s">
        <v>71</v>
      </c>
      <c r="J21" s="4" t="s">
        <v>72</v>
      </c>
    </row>
    <row r="22" spans="1:10" x14ac:dyDescent="0.25">
      <c r="A22" s="3" t="s">
        <v>175</v>
      </c>
      <c r="B22" s="3" t="s">
        <v>74</v>
      </c>
      <c r="C22" s="3">
        <v>72465</v>
      </c>
      <c r="D22" s="3">
        <v>70118</v>
      </c>
      <c r="E22" s="3">
        <v>57499</v>
      </c>
      <c r="F22" s="3">
        <v>64833</v>
      </c>
      <c r="G22" s="3">
        <v>82020</v>
      </c>
      <c r="H22" s="3">
        <v>68287</v>
      </c>
      <c r="I22" s="3">
        <v>62540</v>
      </c>
      <c r="J22" s="3">
        <v>70466</v>
      </c>
    </row>
  </sheetData>
  <mergeCells count="4">
    <mergeCell ref="A5:J5"/>
    <mergeCell ref="A10:J10"/>
    <mergeCell ref="A15:J15"/>
    <mergeCell ref="A20:J20"/>
  </mergeCells>
  <pageMargins left="0.7" right="0.7" top="0.75" bottom="0.75" header="0.3" footer="0.3"/>
  <pageSetup paperSize="9" orientation="portrait" horizontalDpi="300" verticalDpi="30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J82"/>
  <sheetViews>
    <sheetView workbookViewId="0"/>
  </sheetViews>
  <sheetFormatPr baseColWidth="10" defaultColWidth="11.42578125" defaultRowHeight="15" x14ac:dyDescent="0.25"/>
  <cols>
    <col min="1" max="1" width="12.140625" bestFit="1" customWidth="1"/>
    <col min="2" max="2" width="40.42578125" bestFit="1" customWidth="1"/>
  </cols>
  <sheetData>
    <row r="1" spans="1:10" x14ac:dyDescent="0.25">
      <c r="A1" s="5" t="str">
        <f>HYPERLINK("#'Indice'!A1", "Indice")</f>
        <v>Indice</v>
      </c>
    </row>
    <row r="2" spans="1:10" x14ac:dyDescent="0.25">
      <c r="A2" s="15" t="s">
        <v>174</v>
      </c>
    </row>
    <row r="3" spans="1:10" x14ac:dyDescent="0.25">
      <c r="A3" s="8" t="s">
        <v>156</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3" t="s">
        <v>175</v>
      </c>
      <c r="B7" s="3" t="s">
        <v>83</v>
      </c>
      <c r="C7" s="3">
        <v>1217</v>
      </c>
      <c r="D7" s="3">
        <v>230</v>
      </c>
      <c r="E7" s="3">
        <v>714</v>
      </c>
      <c r="F7" s="3">
        <v>823</v>
      </c>
      <c r="G7" s="3">
        <v>1358</v>
      </c>
      <c r="H7" s="3">
        <v>1033</v>
      </c>
      <c r="I7" s="3">
        <v>2141</v>
      </c>
      <c r="J7" s="3">
        <v>1137</v>
      </c>
    </row>
    <row r="8" spans="1:10" x14ac:dyDescent="0.25">
      <c r="A8" s="3" t="s">
        <v>175</v>
      </c>
      <c r="B8" s="3" t="s">
        <v>84</v>
      </c>
      <c r="C8" s="3">
        <v>2571</v>
      </c>
      <c r="D8" s="3">
        <v>2031</v>
      </c>
      <c r="E8" s="3">
        <v>3980</v>
      </c>
      <c r="F8" s="3">
        <v>3111</v>
      </c>
      <c r="G8" s="3">
        <v>3458</v>
      </c>
      <c r="H8" s="3">
        <v>5496</v>
      </c>
      <c r="I8" s="3">
        <v>5147</v>
      </c>
      <c r="J8" s="3">
        <v>2772</v>
      </c>
    </row>
    <row r="9" spans="1:10" x14ac:dyDescent="0.25">
      <c r="A9" s="3" t="s">
        <v>175</v>
      </c>
      <c r="B9" s="3" t="s">
        <v>85</v>
      </c>
      <c r="C9" s="3">
        <v>6902</v>
      </c>
      <c r="D9" s="3">
        <v>4820</v>
      </c>
      <c r="E9" s="3">
        <v>2902</v>
      </c>
      <c r="F9" s="3">
        <v>3226</v>
      </c>
      <c r="G9" s="3">
        <v>4799</v>
      </c>
      <c r="H9" s="3">
        <v>4077</v>
      </c>
      <c r="I9" s="3">
        <v>6303</v>
      </c>
      <c r="J9" s="3">
        <v>4558</v>
      </c>
    </row>
    <row r="10" spans="1:10" x14ac:dyDescent="0.25">
      <c r="A10" s="3" t="s">
        <v>175</v>
      </c>
      <c r="B10" s="3" t="s">
        <v>86</v>
      </c>
      <c r="C10" s="3">
        <v>1801</v>
      </c>
      <c r="D10" s="3">
        <v>1743</v>
      </c>
      <c r="E10" s="3">
        <v>1242</v>
      </c>
      <c r="F10" s="3">
        <v>1021</v>
      </c>
      <c r="G10" s="3">
        <v>1142</v>
      </c>
      <c r="H10" s="3">
        <v>697</v>
      </c>
      <c r="I10" s="3">
        <v>1074</v>
      </c>
      <c r="J10" s="3">
        <v>1003</v>
      </c>
    </row>
    <row r="11" spans="1:10" x14ac:dyDescent="0.25">
      <c r="A11" s="3" t="s">
        <v>175</v>
      </c>
      <c r="B11" s="3" t="s">
        <v>87</v>
      </c>
      <c r="C11" s="3">
        <v>1263</v>
      </c>
      <c r="D11" s="3">
        <v>2557</v>
      </c>
      <c r="E11" s="3">
        <v>3419</v>
      </c>
      <c r="F11" s="3">
        <v>1692</v>
      </c>
      <c r="G11" s="3">
        <v>2322</v>
      </c>
      <c r="H11" s="3">
        <v>2010</v>
      </c>
      <c r="I11" s="3">
        <v>2390</v>
      </c>
      <c r="J11" s="3">
        <v>1136</v>
      </c>
    </row>
    <row r="12" spans="1:10" x14ac:dyDescent="0.25">
      <c r="A12" s="3" t="s">
        <v>175</v>
      </c>
      <c r="B12" s="3" t="s">
        <v>88</v>
      </c>
      <c r="C12" s="3">
        <v>8744</v>
      </c>
      <c r="D12" s="3">
        <v>6208</v>
      </c>
      <c r="E12" s="3">
        <v>6256</v>
      </c>
      <c r="F12" s="3">
        <v>7049</v>
      </c>
      <c r="G12" s="3">
        <v>6619</v>
      </c>
      <c r="H12" s="3">
        <v>4013</v>
      </c>
      <c r="I12" s="3">
        <v>9681</v>
      </c>
      <c r="J12" s="3">
        <v>6757</v>
      </c>
    </row>
    <row r="13" spans="1:10" x14ac:dyDescent="0.25">
      <c r="A13" s="3" t="s">
        <v>175</v>
      </c>
      <c r="B13" s="3" t="s">
        <v>89</v>
      </c>
      <c r="C13" s="3">
        <v>51945</v>
      </c>
      <c r="D13" s="3">
        <v>45377</v>
      </c>
      <c r="E13" s="3">
        <v>61912</v>
      </c>
      <c r="F13" s="3">
        <v>66822</v>
      </c>
      <c r="G13" s="3">
        <v>45772</v>
      </c>
      <c r="H13" s="3">
        <v>62362</v>
      </c>
      <c r="I13" s="3">
        <v>75456</v>
      </c>
      <c r="J13" s="3">
        <v>79393</v>
      </c>
    </row>
    <row r="14" spans="1:10" x14ac:dyDescent="0.25">
      <c r="A14" s="3" t="s">
        <v>175</v>
      </c>
      <c r="B14" s="3" t="s">
        <v>90</v>
      </c>
      <c r="C14" s="3">
        <v>3138</v>
      </c>
      <c r="D14" s="3">
        <v>3445</v>
      </c>
      <c r="E14" s="3">
        <v>3440</v>
      </c>
      <c r="F14" s="3">
        <v>3782</v>
      </c>
      <c r="G14" s="3">
        <v>3863</v>
      </c>
      <c r="H14" s="3">
        <v>3801</v>
      </c>
      <c r="I14" s="3">
        <v>3219</v>
      </c>
      <c r="J14" s="3">
        <v>3148</v>
      </c>
    </row>
    <row r="15" spans="1:10" x14ac:dyDescent="0.25">
      <c r="A15" s="3" t="s">
        <v>175</v>
      </c>
      <c r="B15" s="3" t="s">
        <v>91</v>
      </c>
      <c r="C15" s="3">
        <v>3937</v>
      </c>
      <c r="D15" s="3">
        <v>3636</v>
      </c>
      <c r="E15" s="3">
        <v>3784</v>
      </c>
      <c r="F15" s="3">
        <v>2669</v>
      </c>
      <c r="G15" s="3">
        <v>3513</v>
      </c>
      <c r="H15" s="3">
        <v>2597</v>
      </c>
      <c r="I15" s="3">
        <v>3866</v>
      </c>
      <c r="J15" s="3">
        <v>3153</v>
      </c>
    </row>
    <row r="16" spans="1:10" x14ac:dyDescent="0.25">
      <c r="A16" s="3" t="s">
        <v>175</v>
      </c>
      <c r="B16" s="3" t="s">
        <v>92</v>
      </c>
      <c r="C16" s="3"/>
      <c r="D16" s="3"/>
      <c r="E16" s="3"/>
      <c r="F16" s="3"/>
      <c r="G16" s="3"/>
      <c r="H16" s="3">
        <v>2045</v>
      </c>
      <c r="I16" s="3">
        <v>2101</v>
      </c>
      <c r="J16" s="3">
        <v>753</v>
      </c>
    </row>
    <row r="17" spans="1:10" x14ac:dyDescent="0.25">
      <c r="A17" s="3" t="s">
        <v>175</v>
      </c>
      <c r="B17" s="3" t="s">
        <v>93</v>
      </c>
      <c r="C17" s="3">
        <v>9667</v>
      </c>
      <c r="D17" s="3">
        <v>11344</v>
      </c>
      <c r="E17" s="3">
        <v>6266</v>
      </c>
      <c r="F17" s="3">
        <v>6445</v>
      </c>
      <c r="G17" s="3">
        <v>5741</v>
      </c>
      <c r="H17" s="3">
        <v>5371</v>
      </c>
      <c r="I17" s="3">
        <v>5211</v>
      </c>
      <c r="J17" s="3">
        <v>4736</v>
      </c>
    </row>
    <row r="18" spans="1:10" x14ac:dyDescent="0.25">
      <c r="A18" s="3" t="s">
        <v>175</v>
      </c>
      <c r="B18" s="3" t="s">
        <v>94</v>
      </c>
      <c r="C18" s="3">
        <v>3108</v>
      </c>
      <c r="D18" s="3">
        <v>2358</v>
      </c>
      <c r="E18" s="3">
        <v>3475</v>
      </c>
      <c r="F18" s="3">
        <v>4024</v>
      </c>
      <c r="G18" s="3">
        <v>3882</v>
      </c>
      <c r="H18" s="3">
        <v>3754</v>
      </c>
      <c r="I18" s="3">
        <v>2570</v>
      </c>
      <c r="J18" s="3">
        <v>2950</v>
      </c>
    </row>
    <row r="19" spans="1:10" x14ac:dyDescent="0.25">
      <c r="A19" s="3" t="s">
        <v>175</v>
      </c>
      <c r="B19" s="3" t="s">
        <v>95</v>
      </c>
      <c r="C19" s="3">
        <v>1790</v>
      </c>
      <c r="D19" s="3">
        <v>1105</v>
      </c>
      <c r="E19" s="3">
        <v>1406</v>
      </c>
      <c r="F19" s="3">
        <v>825</v>
      </c>
      <c r="G19" s="3">
        <v>1274</v>
      </c>
      <c r="H19" s="3">
        <v>1197</v>
      </c>
      <c r="I19" s="3">
        <v>931</v>
      </c>
      <c r="J19" s="3">
        <v>761</v>
      </c>
    </row>
    <row r="20" spans="1:10" x14ac:dyDescent="0.25">
      <c r="A20" s="3" t="s">
        <v>175</v>
      </c>
      <c r="B20" s="3" t="s">
        <v>96</v>
      </c>
      <c r="C20" s="3">
        <v>3933</v>
      </c>
      <c r="D20" s="3">
        <v>4756</v>
      </c>
      <c r="E20" s="3">
        <v>4063</v>
      </c>
      <c r="F20" s="3">
        <v>4522</v>
      </c>
      <c r="G20" s="3">
        <v>2920</v>
      </c>
      <c r="H20" s="3">
        <v>3108</v>
      </c>
      <c r="I20" s="3">
        <v>2868</v>
      </c>
      <c r="J20" s="3">
        <v>2768</v>
      </c>
    </row>
    <row r="21" spans="1:10" x14ac:dyDescent="0.25">
      <c r="A21" s="3" t="s">
        <v>175</v>
      </c>
      <c r="B21" s="3" t="s">
        <v>97</v>
      </c>
      <c r="C21" s="3">
        <v>646</v>
      </c>
      <c r="D21" s="3">
        <v>752</v>
      </c>
      <c r="E21" s="3">
        <v>507</v>
      </c>
      <c r="F21" s="3">
        <v>586</v>
      </c>
      <c r="G21" s="3">
        <v>498</v>
      </c>
      <c r="H21" s="3">
        <v>479</v>
      </c>
      <c r="I21" s="3">
        <v>308</v>
      </c>
      <c r="J21" s="3">
        <v>672</v>
      </c>
    </row>
    <row r="22" spans="1:10" x14ac:dyDescent="0.25">
      <c r="A22" s="3" t="s">
        <v>175</v>
      </c>
      <c r="B22" s="3" t="s">
        <v>98</v>
      </c>
      <c r="C22" s="3">
        <v>296</v>
      </c>
      <c r="D22" s="3">
        <v>1377</v>
      </c>
      <c r="E22" s="3">
        <v>1054</v>
      </c>
      <c r="F22" s="3">
        <v>606</v>
      </c>
      <c r="G22" s="3">
        <v>571</v>
      </c>
      <c r="H22" s="3">
        <v>542</v>
      </c>
      <c r="I22" s="3">
        <v>378</v>
      </c>
      <c r="J22" s="3">
        <v>756</v>
      </c>
    </row>
    <row r="25" spans="1:10" x14ac:dyDescent="0.25">
      <c r="A25" s="31" t="s">
        <v>78</v>
      </c>
      <c r="B25" s="31"/>
      <c r="C25" s="31"/>
      <c r="D25" s="31"/>
      <c r="E25" s="31"/>
      <c r="F25" s="31"/>
      <c r="G25" s="31"/>
      <c r="H25" s="31"/>
      <c r="I25" s="31"/>
      <c r="J25" s="31"/>
    </row>
    <row r="26" spans="1:10" x14ac:dyDescent="0.25">
      <c r="A26" s="4" t="s">
        <v>64</v>
      </c>
      <c r="B26" s="4" t="s">
        <v>5</v>
      </c>
      <c r="C26" s="4" t="s">
        <v>65</v>
      </c>
      <c r="D26" s="4" t="s">
        <v>66</v>
      </c>
      <c r="E26" s="4" t="s">
        <v>67</v>
      </c>
      <c r="F26" s="4" t="s">
        <v>68</v>
      </c>
      <c r="G26" s="4" t="s">
        <v>69</v>
      </c>
      <c r="H26" s="4" t="s">
        <v>70</v>
      </c>
      <c r="I26" s="4" t="s">
        <v>71</v>
      </c>
      <c r="J26" s="4" t="s">
        <v>72</v>
      </c>
    </row>
    <row r="27" spans="1:10" x14ac:dyDescent="0.25">
      <c r="A27" s="3" t="s">
        <v>175</v>
      </c>
      <c r="B27" s="3" t="s">
        <v>83</v>
      </c>
      <c r="C27" s="3">
        <v>559.32812586258501</v>
      </c>
      <c r="D27" s="3">
        <v>153.68799562750499</v>
      </c>
      <c r="E27" s="3">
        <v>145.41048973961901</v>
      </c>
      <c r="F27" s="3">
        <v>145.89455857646701</v>
      </c>
      <c r="G27" s="3">
        <v>489.59450341867398</v>
      </c>
      <c r="H27" s="3">
        <v>216.52036413489199</v>
      </c>
      <c r="I27" s="3">
        <v>392.03438057848399</v>
      </c>
      <c r="J27" s="3">
        <v>218.91940026013401</v>
      </c>
    </row>
    <row r="28" spans="1:10" x14ac:dyDescent="0.25">
      <c r="A28" s="3" t="s">
        <v>175</v>
      </c>
      <c r="B28" s="3" t="s">
        <v>84</v>
      </c>
      <c r="C28" s="3">
        <v>812.10881914124298</v>
      </c>
      <c r="D28" s="3">
        <v>583.32982720034704</v>
      </c>
      <c r="E28" s="3">
        <v>566.09450403620804</v>
      </c>
      <c r="F28" s="3">
        <v>431.96150648293201</v>
      </c>
      <c r="G28" s="3">
        <v>676.93732661507102</v>
      </c>
      <c r="H28" s="3">
        <v>882.26730234821298</v>
      </c>
      <c r="I28" s="3">
        <v>778.91205567521604</v>
      </c>
      <c r="J28" s="3">
        <v>378.74015491628199</v>
      </c>
    </row>
    <row r="29" spans="1:10" x14ac:dyDescent="0.25">
      <c r="A29" s="3" t="s">
        <v>175</v>
      </c>
      <c r="B29" s="3" t="s">
        <v>85</v>
      </c>
      <c r="C29" s="3">
        <v>1424.3053927327801</v>
      </c>
      <c r="D29" s="3">
        <v>1165.8241849523399</v>
      </c>
      <c r="E29" s="3">
        <v>432.39549760614699</v>
      </c>
      <c r="F29" s="3">
        <v>565.53254155314096</v>
      </c>
      <c r="G29" s="3">
        <v>910.88343176425496</v>
      </c>
      <c r="H29" s="3">
        <v>889.05891104685998</v>
      </c>
      <c r="I29" s="3">
        <v>1041.7992885271899</v>
      </c>
      <c r="J29" s="3">
        <v>641.08475405180695</v>
      </c>
    </row>
    <row r="30" spans="1:10" x14ac:dyDescent="0.25">
      <c r="A30" s="3" t="s">
        <v>175</v>
      </c>
      <c r="B30" s="3" t="s">
        <v>86</v>
      </c>
      <c r="C30" s="3">
        <v>527.44573727730995</v>
      </c>
      <c r="D30" s="3">
        <v>634.24466011854497</v>
      </c>
      <c r="E30" s="3">
        <v>259.02387009265698</v>
      </c>
      <c r="F30" s="3">
        <v>220.77901956238301</v>
      </c>
      <c r="G30" s="3">
        <v>204.924208724252</v>
      </c>
      <c r="H30" s="3">
        <v>226.64638389644199</v>
      </c>
      <c r="I30" s="3">
        <v>232.34211228887699</v>
      </c>
      <c r="J30" s="3">
        <v>195.44478689255399</v>
      </c>
    </row>
    <row r="31" spans="1:10" x14ac:dyDescent="0.25">
      <c r="A31" s="3" t="s">
        <v>175</v>
      </c>
      <c r="B31" s="3" t="s">
        <v>87</v>
      </c>
      <c r="C31" s="3">
        <v>343.34787492919003</v>
      </c>
      <c r="D31" s="3">
        <v>731.68794060326104</v>
      </c>
      <c r="E31" s="3">
        <v>676.08515626963697</v>
      </c>
      <c r="F31" s="3">
        <v>320.97786197616199</v>
      </c>
      <c r="G31" s="3">
        <v>386.29748014712197</v>
      </c>
      <c r="H31" s="3">
        <v>545.333476629301</v>
      </c>
      <c r="I31" s="3">
        <v>645.12941598563305</v>
      </c>
      <c r="J31" s="3">
        <v>371.91454804864497</v>
      </c>
    </row>
    <row r="32" spans="1:10" x14ac:dyDescent="0.25">
      <c r="A32" s="3" t="s">
        <v>175</v>
      </c>
      <c r="B32" s="3" t="s">
        <v>88</v>
      </c>
      <c r="C32" s="3">
        <v>1346.9744673448799</v>
      </c>
      <c r="D32" s="3">
        <v>1312.43954346805</v>
      </c>
      <c r="E32" s="3">
        <v>1363.83064024186</v>
      </c>
      <c r="F32" s="3">
        <v>1096.4478308949001</v>
      </c>
      <c r="G32" s="3">
        <v>961.83347244683102</v>
      </c>
      <c r="H32" s="3">
        <v>887.60071192486305</v>
      </c>
      <c r="I32" s="3">
        <v>2202.94407534843</v>
      </c>
      <c r="J32" s="3">
        <v>943.00603153182396</v>
      </c>
    </row>
    <row r="33" spans="1:10" x14ac:dyDescent="0.25">
      <c r="A33" s="3" t="s">
        <v>175</v>
      </c>
      <c r="B33" s="3" t="s">
        <v>89</v>
      </c>
      <c r="C33" s="3">
        <v>3984.99846807734</v>
      </c>
      <c r="D33" s="3">
        <v>4151.6396173418698</v>
      </c>
      <c r="E33" s="3">
        <v>11111.3407939893</v>
      </c>
      <c r="F33" s="3">
        <v>9019.3334831840693</v>
      </c>
      <c r="G33" s="3">
        <v>6556.3356920863898</v>
      </c>
      <c r="H33" s="3">
        <v>8337.3651867941498</v>
      </c>
      <c r="I33" s="3">
        <v>6754.7565315473103</v>
      </c>
      <c r="J33" s="3">
        <v>6944.67671364121</v>
      </c>
    </row>
    <row r="34" spans="1:10" x14ac:dyDescent="0.25">
      <c r="A34" s="3" t="s">
        <v>175</v>
      </c>
      <c r="B34" s="3" t="s">
        <v>90</v>
      </c>
      <c r="C34" s="3">
        <v>525.14520276080202</v>
      </c>
      <c r="D34" s="3">
        <v>595.59656375624002</v>
      </c>
      <c r="E34" s="3">
        <v>679.42972505039199</v>
      </c>
      <c r="F34" s="3">
        <v>609.76192253900797</v>
      </c>
      <c r="G34" s="3">
        <v>686.37401459560499</v>
      </c>
      <c r="H34" s="3">
        <v>639.48523002512695</v>
      </c>
      <c r="I34" s="3">
        <v>591.45060575471496</v>
      </c>
      <c r="J34" s="3">
        <v>609.13380413523203</v>
      </c>
    </row>
    <row r="35" spans="1:10" x14ac:dyDescent="0.25">
      <c r="A35" s="3" t="s">
        <v>175</v>
      </c>
      <c r="B35" s="3" t="s">
        <v>91</v>
      </c>
      <c r="C35" s="3">
        <v>732.905433119338</v>
      </c>
      <c r="D35" s="3">
        <v>655.56361065807198</v>
      </c>
      <c r="E35" s="3">
        <v>626.05855361468605</v>
      </c>
      <c r="F35" s="3">
        <v>445.14514085696999</v>
      </c>
      <c r="G35" s="3">
        <v>627.01322686739798</v>
      </c>
      <c r="H35" s="3">
        <v>530.47400772751701</v>
      </c>
      <c r="I35" s="3">
        <v>704.97762116666604</v>
      </c>
      <c r="J35" s="3">
        <v>578.25645945878205</v>
      </c>
    </row>
    <row r="36" spans="1:10" x14ac:dyDescent="0.25">
      <c r="A36" s="3" t="s">
        <v>175</v>
      </c>
      <c r="B36" s="3" t="s">
        <v>92</v>
      </c>
      <c r="C36" s="3"/>
      <c r="D36" s="3"/>
      <c r="E36" s="3"/>
      <c r="F36" s="3"/>
      <c r="G36" s="3"/>
      <c r="H36" s="3">
        <v>399.30890298113798</v>
      </c>
      <c r="I36" s="3">
        <v>593.68113134433202</v>
      </c>
      <c r="J36" s="3">
        <v>219.31167709016199</v>
      </c>
    </row>
    <row r="37" spans="1:10" x14ac:dyDescent="0.25">
      <c r="A37" s="3" t="s">
        <v>175</v>
      </c>
      <c r="B37" s="3" t="s">
        <v>93</v>
      </c>
      <c r="C37" s="3">
        <v>1250.4743560771999</v>
      </c>
      <c r="D37" s="3">
        <v>1538.21662082989</v>
      </c>
      <c r="E37" s="3">
        <v>1017.20880070045</v>
      </c>
      <c r="F37" s="3">
        <v>702.10119671264601</v>
      </c>
      <c r="G37" s="3">
        <v>714.46600050890504</v>
      </c>
      <c r="H37" s="3">
        <v>983.04750044975697</v>
      </c>
      <c r="I37" s="3">
        <v>892.45306707023894</v>
      </c>
      <c r="J37" s="3">
        <v>917.82263665344601</v>
      </c>
    </row>
    <row r="38" spans="1:10" x14ac:dyDescent="0.25">
      <c r="A38" s="3" t="s">
        <v>175</v>
      </c>
      <c r="B38" s="3" t="s">
        <v>94</v>
      </c>
      <c r="C38" s="3">
        <v>680.79368495841697</v>
      </c>
      <c r="D38" s="3">
        <v>477.69756820258903</v>
      </c>
      <c r="E38" s="3">
        <v>822.005215722701</v>
      </c>
      <c r="F38" s="3">
        <v>756.62701857526497</v>
      </c>
      <c r="G38" s="3">
        <v>552.69994873650296</v>
      </c>
      <c r="H38" s="3">
        <v>698.45166857366303</v>
      </c>
      <c r="I38" s="3">
        <v>541.37373764297399</v>
      </c>
      <c r="J38" s="3">
        <v>590.420490105917</v>
      </c>
    </row>
    <row r="39" spans="1:10" x14ac:dyDescent="0.25">
      <c r="A39" s="3" t="s">
        <v>175</v>
      </c>
      <c r="B39" s="3" t="s">
        <v>95</v>
      </c>
      <c r="C39" s="3">
        <v>472.353893630779</v>
      </c>
      <c r="D39" s="3">
        <v>333.78468800818001</v>
      </c>
      <c r="E39" s="3">
        <v>228.491433640758</v>
      </c>
      <c r="F39" s="3">
        <v>191.93514529653001</v>
      </c>
      <c r="G39" s="3">
        <v>304.89451727878998</v>
      </c>
      <c r="H39" s="3">
        <v>278.94393436409098</v>
      </c>
      <c r="I39" s="3">
        <v>321.40187719841799</v>
      </c>
      <c r="J39" s="3">
        <v>172.59291251004399</v>
      </c>
    </row>
    <row r="40" spans="1:10" x14ac:dyDescent="0.25">
      <c r="A40" s="3" t="s">
        <v>175</v>
      </c>
      <c r="B40" s="3" t="s">
        <v>96</v>
      </c>
      <c r="C40" s="3">
        <v>932.52640857783797</v>
      </c>
      <c r="D40" s="3">
        <v>1025.72229835045</v>
      </c>
      <c r="E40" s="3">
        <v>893.12029084640596</v>
      </c>
      <c r="F40" s="3">
        <v>598.07810248049304</v>
      </c>
      <c r="G40" s="3">
        <v>436.84591908079398</v>
      </c>
      <c r="H40" s="3">
        <v>671.28289318965699</v>
      </c>
      <c r="I40" s="3">
        <v>536.11926533810197</v>
      </c>
      <c r="J40" s="3">
        <v>617.80605299838805</v>
      </c>
    </row>
    <row r="41" spans="1:10" x14ac:dyDescent="0.25">
      <c r="A41" s="3" t="s">
        <v>175</v>
      </c>
      <c r="B41" s="3" t="s">
        <v>97</v>
      </c>
      <c r="C41" s="3">
        <v>202.33635362929701</v>
      </c>
      <c r="D41" s="3">
        <v>201.98457036780499</v>
      </c>
      <c r="E41" s="3">
        <v>76.6229481974962</v>
      </c>
      <c r="F41" s="3">
        <v>155.69905178313201</v>
      </c>
      <c r="G41" s="3">
        <v>106.592526317123</v>
      </c>
      <c r="H41" s="3">
        <v>114.597265819623</v>
      </c>
      <c r="I41" s="3">
        <v>94.241780320061494</v>
      </c>
      <c r="J41" s="3">
        <v>162.353664739089</v>
      </c>
    </row>
    <row r="42" spans="1:10" x14ac:dyDescent="0.25">
      <c r="A42" s="3" t="s">
        <v>175</v>
      </c>
      <c r="B42" s="3" t="s">
        <v>98</v>
      </c>
      <c r="C42" s="3">
        <v>199.628404792504</v>
      </c>
      <c r="D42" s="3">
        <v>793.26571522378003</v>
      </c>
      <c r="E42" s="3">
        <v>218.98427137836001</v>
      </c>
      <c r="F42" s="3">
        <v>133.574871801591</v>
      </c>
      <c r="G42" s="3">
        <v>212.178863226288</v>
      </c>
      <c r="H42" s="3">
        <v>129.847025379868</v>
      </c>
      <c r="I42" s="3">
        <v>109.04794608544699</v>
      </c>
      <c r="J42" s="3">
        <v>283.45505880577599</v>
      </c>
    </row>
    <row r="45" spans="1:10" x14ac:dyDescent="0.25">
      <c r="A45" s="31" t="s">
        <v>79</v>
      </c>
      <c r="B45" s="31"/>
      <c r="C45" s="31"/>
      <c r="D45" s="31"/>
      <c r="E45" s="31"/>
      <c r="F45" s="31"/>
      <c r="G45" s="31"/>
      <c r="H45" s="31"/>
      <c r="I45" s="31"/>
      <c r="J45" s="31"/>
    </row>
    <row r="46" spans="1:10" x14ac:dyDescent="0.25">
      <c r="A46" s="4" t="s">
        <v>64</v>
      </c>
      <c r="B46" s="4" t="s">
        <v>5</v>
      </c>
      <c r="C46" s="4" t="s">
        <v>65</v>
      </c>
      <c r="D46" s="4" t="s">
        <v>66</v>
      </c>
      <c r="E46" s="4" t="s">
        <v>67</v>
      </c>
      <c r="F46" s="4" t="s">
        <v>68</v>
      </c>
      <c r="G46" s="4" t="s">
        <v>69</v>
      </c>
      <c r="H46" s="4" t="s">
        <v>70</v>
      </c>
      <c r="I46" s="4" t="s">
        <v>71</v>
      </c>
      <c r="J46" s="4" t="s">
        <v>72</v>
      </c>
    </row>
    <row r="47" spans="1:10" x14ac:dyDescent="0.25">
      <c r="A47" s="3" t="s">
        <v>175</v>
      </c>
      <c r="B47" s="3" t="s">
        <v>83</v>
      </c>
      <c r="C47" s="3">
        <v>48884</v>
      </c>
      <c r="D47" s="3">
        <v>51840</v>
      </c>
      <c r="E47" s="3">
        <v>57049</v>
      </c>
      <c r="F47" s="3">
        <v>60436</v>
      </c>
      <c r="G47" s="3">
        <v>66135</v>
      </c>
      <c r="H47" s="3">
        <v>71538</v>
      </c>
      <c r="I47" s="3">
        <v>80799</v>
      </c>
      <c r="J47" s="3">
        <v>80849</v>
      </c>
    </row>
    <row r="48" spans="1:10" x14ac:dyDescent="0.25">
      <c r="A48" s="3" t="s">
        <v>175</v>
      </c>
      <c r="B48" s="3" t="s">
        <v>84</v>
      </c>
      <c r="C48" s="3">
        <v>71588</v>
      </c>
      <c r="D48" s="3">
        <v>73977</v>
      </c>
      <c r="E48" s="3">
        <v>80310</v>
      </c>
      <c r="F48" s="3">
        <v>85710</v>
      </c>
      <c r="G48" s="3">
        <v>95115</v>
      </c>
      <c r="H48" s="3">
        <v>93356</v>
      </c>
      <c r="I48" s="3">
        <v>123541</v>
      </c>
      <c r="J48" s="3">
        <v>124551</v>
      </c>
    </row>
    <row r="49" spans="1:10" x14ac:dyDescent="0.25">
      <c r="A49" s="3" t="s">
        <v>175</v>
      </c>
      <c r="B49" s="3" t="s">
        <v>85</v>
      </c>
      <c r="C49" s="3">
        <v>123773</v>
      </c>
      <c r="D49" s="3">
        <v>127767</v>
      </c>
      <c r="E49" s="3">
        <v>141547</v>
      </c>
      <c r="F49" s="3">
        <v>145478</v>
      </c>
      <c r="G49" s="3">
        <v>167860</v>
      </c>
      <c r="H49" s="3">
        <v>183659</v>
      </c>
      <c r="I49" s="3">
        <v>223112</v>
      </c>
      <c r="J49" s="3">
        <v>231464</v>
      </c>
    </row>
    <row r="50" spans="1:10" x14ac:dyDescent="0.25">
      <c r="A50" s="3" t="s">
        <v>175</v>
      </c>
      <c r="B50" s="3" t="s">
        <v>86</v>
      </c>
      <c r="C50" s="3">
        <v>69595</v>
      </c>
      <c r="D50" s="3">
        <v>71704</v>
      </c>
      <c r="E50" s="3">
        <v>79859</v>
      </c>
      <c r="F50" s="3">
        <v>78405</v>
      </c>
      <c r="G50" s="3">
        <v>83353</v>
      </c>
      <c r="H50" s="3">
        <v>90458</v>
      </c>
      <c r="I50" s="3">
        <v>103153</v>
      </c>
      <c r="J50" s="3">
        <v>108184</v>
      </c>
    </row>
    <row r="51" spans="1:10" x14ac:dyDescent="0.25">
      <c r="A51" s="3" t="s">
        <v>175</v>
      </c>
      <c r="B51" s="3" t="s">
        <v>87</v>
      </c>
      <c r="C51" s="3">
        <v>172230</v>
      </c>
      <c r="D51" s="3">
        <v>198824</v>
      </c>
      <c r="E51" s="3">
        <v>199152</v>
      </c>
      <c r="F51" s="3">
        <v>204323</v>
      </c>
      <c r="G51" s="3">
        <v>226049</v>
      </c>
      <c r="H51" s="3">
        <v>230239</v>
      </c>
      <c r="I51" s="3">
        <v>277074</v>
      </c>
      <c r="J51" s="3">
        <v>308697</v>
      </c>
    </row>
    <row r="52" spans="1:10" x14ac:dyDescent="0.25">
      <c r="A52" s="3" t="s">
        <v>175</v>
      </c>
      <c r="B52" s="3" t="s">
        <v>88</v>
      </c>
      <c r="C52" s="3">
        <v>454157</v>
      </c>
      <c r="D52" s="3">
        <v>495703</v>
      </c>
      <c r="E52" s="3">
        <v>539774</v>
      </c>
      <c r="F52" s="3">
        <v>550035</v>
      </c>
      <c r="G52" s="3">
        <v>593288</v>
      </c>
      <c r="H52" s="3">
        <v>609439</v>
      </c>
      <c r="I52" s="3">
        <v>678437</v>
      </c>
      <c r="J52" s="3">
        <v>698395</v>
      </c>
    </row>
    <row r="53" spans="1:10" x14ac:dyDescent="0.25">
      <c r="A53" s="3" t="s">
        <v>175</v>
      </c>
      <c r="B53" s="3" t="s">
        <v>89</v>
      </c>
      <c r="C53" s="3">
        <v>1731412</v>
      </c>
      <c r="D53" s="3">
        <v>1854279</v>
      </c>
      <c r="E53" s="3">
        <v>1962653</v>
      </c>
      <c r="F53" s="3">
        <v>2099975</v>
      </c>
      <c r="G53" s="3">
        <v>2145397</v>
      </c>
      <c r="H53" s="3">
        <v>2230879</v>
      </c>
      <c r="I53" s="3">
        <v>2730899</v>
      </c>
      <c r="J53" s="3">
        <v>2770002</v>
      </c>
    </row>
    <row r="54" spans="1:10" x14ac:dyDescent="0.25">
      <c r="A54" s="3" t="s">
        <v>175</v>
      </c>
      <c r="B54" s="3" t="s">
        <v>90</v>
      </c>
      <c r="C54" s="3">
        <v>227927</v>
      </c>
      <c r="D54" s="3">
        <v>246995</v>
      </c>
      <c r="E54" s="3">
        <v>262811</v>
      </c>
      <c r="F54" s="3">
        <v>276731</v>
      </c>
      <c r="G54" s="3">
        <v>291964</v>
      </c>
      <c r="H54" s="3">
        <v>303708</v>
      </c>
      <c r="I54" s="3">
        <v>346119</v>
      </c>
      <c r="J54" s="3">
        <v>359284</v>
      </c>
    </row>
    <row r="55" spans="1:10" x14ac:dyDescent="0.25">
      <c r="A55" s="3" t="s">
        <v>175</v>
      </c>
      <c r="B55" s="3" t="s">
        <v>91</v>
      </c>
      <c r="C55" s="3">
        <v>261625</v>
      </c>
      <c r="D55" s="3">
        <v>295243</v>
      </c>
      <c r="E55" s="3">
        <v>300797</v>
      </c>
      <c r="F55" s="3">
        <v>326633</v>
      </c>
      <c r="G55" s="3">
        <v>338807</v>
      </c>
      <c r="H55" s="3">
        <v>351986</v>
      </c>
      <c r="I55" s="3">
        <v>394704</v>
      </c>
      <c r="J55" s="3">
        <v>421641</v>
      </c>
    </row>
    <row r="56" spans="1:10" x14ac:dyDescent="0.25">
      <c r="A56" s="3" t="s">
        <v>175</v>
      </c>
      <c r="B56" s="3" t="s">
        <v>92</v>
      </c>
      <c r="C56" s="3"/>
      <c r="D56" s="3"/>
      <c r="E56" s="3"/>
      <c r="F56" s="3"/>
      <c r="G56" s="3"/>
      <c r="H56" s="3">
        <v>162902</v>
      </c>
      <c r="I56" s="3">
        <v>179586</v>
      </c>
      <c r="J56" s="3">
        <v>192023</v>
      </c>
    </row>
    <row r="57" spans="1:10" x14ac:dyDescent="0.25">
      <c r="A57" s="3" t="s">
        <v>175</v>
      </c>
      <c r="B57" s="3" t="s">
        <v>93</v>
      </c>
      <c r="C57" s="3">
        <v>525834</v>
      </c>
      <c r="D57" s="3">
        <v>564715</v>
      </c>
      <c r="E57" s="3">
        <v>581913</v>
      </c>
      <c r="F57" s="3">
        <v>612900</v>
      </c>
      <c r="G57" s="3">
        <v>659220</v>
      </c>
      <c r="H57" s="3">
        <v>529876</v>
      </c>
      <c r="I57" s="3">
        <v>571222</v>
      </c>
      <c r="J57" s="3">
        <v>582013</v>
      </c>
    </row>
    <row r="58" spans="1:10" x14ac:dyDescent="0.25">
      <c r="A58" s="3" t="s">
        <v>175</v>
      </c>
      <c r="B58" s="3" t="s">
        <v>94</v>
      </c>
      <c r="C58" s="3">
        <v>252311</v>
      </c>
      <c r="D58" s="3">
        <v>268738</v>
      </c>
      <c r="E58" s="3">
        <v>278056</v>
      </c>
      <c r="F58" s="3">
        <v>296984</v>
      </c>
      <c r="G58" s="3">
        <v>309403</v>
      </c>
      <c r="H58" s="3">
        <v>326472</v>
      </c>
      <c r="I58" s="3">
        <v>339554</v>
      </c>
      <c r="J58" s="3">
        <v>364355</v>
      </c>
    </row>
    <row r="59" spans="1:10" x14ac:dyDescent="0.25">
      <c r="A59" s="3" t="s">
        <v>175</v>
      </c>
      <c r="B59" s="3" t="s">
        <v>95</v>
      </c>
      <c r="C59" s="3">
        <v>100292</v>
      </c>
      <c r="D59" s="3">
        <v>111085</v>
      </c>
      <c r="E59" s="3">
        <v>114861</v>
      </c>
      <c r="F59" s="3">
        <v>123498</v>
      </c>
      <c r="G59" s="3">
        <v>126947</v>
      </c>
      <c r="H59" s="3">
        <v>130927</v>
      </c>
      <c r="I59" s="3">
        <v>140481</v>
      </c>
      <c r="J59" s="3">
        <v>147334</v>
      </c>
    </row>
    <row r="60" spans="1:10" x14ac:dyDescent="0.25">
      <c r="A60" s="3" t="s">
        <v>175</v>
      </c>
      <c r="B60" s="3" t="s">
        <v>96</v>
      </c>
      <c r="C60" s="3">
        <v>219004</v>
      </c>
      <c r="D60" s="3">
        <v>231606</v>
      </c>
      <c r="E60" s="3">
        <v>247366</v>
      </c>
      <c r="F60" s="3">
        <v>262291</v>
      </c>
      <c r="G60" s="3">
        <v>273411</v>
      </c>
      <c r="H60" s="3">
        <v>286110</v>
      </c>
      <c r="I60" s="3">
        <v>301903</v>
      </c>
      <c r="J60" s="3">
        <v>325860</v>
      </c>
    </row>
    <row r="61" spans="1:10" x14ac:dyDescent="0.25">
      <c r="A61" s="3" t="s">
        <v>175</v>
      </c>
      <c r="B61" s="3" t="s">
        <v>97</v>
      </c>
      <c r="C61" s="3">
        <v>28277</v>
      </c>
      <c r="D61" s="3">
        <v>30626</v>
      </c>
      <c r="E61" s="3">
        <v>32536</v>
      </c>
      <c r="F61" s="3">
        <v>33725</v>
      </c>
      <c r="G61" s="3">
        <v>35566</v>
      </c>
      <c r="H61" s="3">
        <v>37244</v>
      </c>
      <c r="I61" s="3">
        <v>40799</v>
      </c>
      <c r="J61" s="3">
        <v>40472</v>
      </c>
    </row>
    <row r="62" spans="1:10" x14ac:dyDescent="0.25">
      <c r="A62" s="3" t="s">
        <v>175</v>
      </c>
      <c r="B62" s="3" t="s">
        <v>98</v>
      </c>
      <c r="C62" s="3">
        <v>47556</v>
      </c>
      <c r="D62" s="3">
        <v>50398</v>
      </c>
      <c r="E62" s="3">
        <v>53495</v>
      </c>
      <c r="F62" s="3">
        <v>52026</v>
      </c>
      <c r="G62" s="3">
        <v>58386</v>
      </c>
      <c r="H62" s="3">
        <v>58388</v>
      </c>
      <c r="I62" s="3">
        <v>66221</v>
      </c>
      <c r="J62" s="3">
        <v>69256</v>
      </c>
    </row>
    <row r="65" spans="1:10" x14ac:dyDescent="0.25">
      <c r="A65" s="31" t="s">
        <v>80</v>
      </c>
      <c r="B65" s="31"/>
      <c r="C65" s="31"/>
      <c r="D65" s="31"/>
      <c r="E65" s="31"/>
      <c r="F65" s="31"/>
      <c r="G65" s="31"/>
      <c r="H65" s="31"/>
      <c r="I65" s="31"/>
      <c r="J65" s="31"/>
    </row>
    <row r="66" spans="1:10" x14ac:dyDescent="0.25">
      <c r="A66" s="4" t="s">
        <v>64</v>
      </c>
      <c r="B66" s="4" t="s">
        <v>5</v>
      </c>
      <c r="C66" s="4" t="s">
        <v>65</v>
      </c>
      <c r="D66" s="4" t="s">
        <v>66</v>
      </c>
      <c r="E66" s="4" t="s">
        <v>67</v>
      </c>
      <c r="F66" s="4" t="s">
        <v>68</v>
      </c>
      <c r="G66" s="4" t="s">
        <v>69</v>
      </c>
      <c r="H66" s="4" t="s">
        <v>70</v>
      </c>
      <c r="I66" s="4" t="s">
        <v>71</v>
      </c>
      <c r="J66" s="4" t="s">
        <v>72</v>
      </c>
    </row>
    <row r="67" spans="1:10" x14ac:dyDescent="0.25">
      <c r="A67" s="3" t="s">
        <v>175</v>
      </c>
      <c r="B67" s="3" t="s">
        <v>83</v>
      </c>
      <c r="C67" s="3">
        <v>753</v>
      </c>
      <c r="D67" s="3">
        <v>715</v>
      </c>
      <c r="E67" s="3">
        <v>2147</v>
      </c>
      <c r="F67" s="3">
        <v>2409</v>
      </c>
      <c r="G67" s="3">
        <v>813</v>
      </c>
      <c r="H67" s="3">
        <v>2415</v>
      </c>
      <c r="I67" s="3">
        <v>2282</v>
      </c>
      <c r="J67" s="3">
        <v>2536</v>
      </c>
    </row>
    <row r="68" spans="1:10" x14ac:dyDescent="0.25">
      <c r="A68" s="3" t="s">
        <v>175</v>
      </c>
      <c r="B68" s="3" t="s">
        <v>84</v>
      </c>
      <c r="C68" s="3">
        <v>1447</v>
      </c>
      <c r="D68" s="3">
        <v>1249</v>
      </c>
      <c r="E68" s="3">
        <v>3551</v>
      </c>
      <c r="F68" s="3">
        <v>2661</v>
      </c>
      <c r="G68" s="3">
        <v>2421</v>
      </c>
      <c r="H68" s="3">
        <v>2735</v>
      </c>
      <c r="I68" s="3">
        <v>2621</v>
      </c>
      <c r="J68" s="3">
        <v>2704</v>
      </c>
    </row>
    <row r="69" spans="1:10" x14ac:dyDescent="0.25">
      <c r="A69" s="3" t="s">
        <v>175</v>
      </c>
      <c r="B69" s="3" t="s">
        <v>85</v>
      </c>
      <c r="C69" s="3">
        <v>1842</v>
      </c>
      <c r="D69" s="3">
        <v>1793</v>
      </c>
      <c r="E69" s="3">
        <v>3622</v>
      </c>
      <c r="F69" s="3">
        <v>2052</v>
      </c>
      <c r="G69" s="3">
        <v>1899</v>
      </c>
      <c r="H69" s="3">
        <v>2401</v>
      </c>
      <c r="I69" s="3">
        <v>2368</v>
      </c>
      <c r="J69" s="3">
        <v>2916</v>
      </c>
    </row>
    <row r="70" spans="1:10" x14ac:dyDescent="0.25">
      <c r="A70" s="3" t="s">
        <v>175</v>
      </c>
      <c r="B70" s="3" t="s">
        <v>86</v>
      </c>
      <c r="C70" s="3">
        <v>1811</v>
      </c>
      <c r="D70" s="3">
        <v>1515</v>
      </c>
      <c r="E70" s="3">
        <v>2729</v>
      </c>
      <c r="F70" s="3">
        <v>2190</v>
      </c>
      <c r="G70" s="3">
        <v>3837</v>
      </c>
      <c r="H70" s="3">
        <v>2078</v>
      </c>
      <c r="I70" s="3">
        <v>2402</v>
      </c>
      <c r="J70" s="3">
        <v>3070</v>
      </c>
    </row>
    <row r="71" spans="1:10" x14ac:dyDescent="0.25">
      <c r="A71" s="3" t="s">
        <v>175</v>
      </c>
      <c r="B71" s="3" t="s">
        <v>87</v>
      </c>
      <c r="C71" s="3">
        <v>3233</v>
      </c>
      <c r="D71" s="3">
        <v>3174</v>
      </c>
      <c r="E71" s="3">
        <v>2346</v>
      </c>
      <c r="F71" s="3">
        <v>2956</v>
      </c>
      <c r="G71" s="3">
        <v>3670</v>
      </c>
      <c r="H71" s="3">
        <v>2980</v>
      </c>
      <c r="I71" s="3">
        <v>2695</v>
      </c>
      <c r="J71" s="3">
        <v>2902</v>
      </c>
    </row>
    <row r="72" spans="1:10" x14ac:dyDescent="0.25">
      <c r="A72" s="3" t="s">
        <v>175</v>
      </c>
      <c r="B72" s="3" t="s">
        <v>88</v>
      </c>
      <c r="C72" s="3">
        <v>7548</v>
      </c>
      <c r="D72" s="3">
        <v>7831</v>
      </c>
      <c r="E72" s="3">
        <v>4519</v>
      </c>
      <c r="F72" s="3">
        <v>6335</v>
      </c>
      <c r="G72" s="3">
        <v>8882</v>
      </c>
      <c r="H72" s="3">
        <v>6416</v>
      </c>
      <c r="I72" s="3">
        <v>6326</v>
      </c>
      <c r="J72" s="3">
        <v>7268</v>
      </c>
    </row>
    <row r="73" spans="1:10" x14ac:dyDescent="0.25">
      <c r="A73" s="3" t="s">
        <v>175</v>
      </c>
      <c r="B73" s="3" t="s">
        <v>89</v>
      </c>
      <c r="C73" s="3">
        <v>13424</v>
      </c>
      <c r="D73" s="3">
        <v>13128</v>
      </c>
      <c r="E73" s="3">
        <v>7443</v>
      </c>
      <c r="F73" s="3">
        <v>10378</v>
      </c>
      <c r="G73" s="3">
        <v>16939</v>
      </c>
      <c r="H73" s="3">
        <v>12685</v>
      </c>
      <c r="I73" s="3">
        <v>13122</v>
      </c>
      <c r="J73" s="3">
        <v>12727</v>
      </c>
    </row>
    <row r="74" spans="1:10" x14ac:dyDescent="0.25">
      <c r="A74" s="3" t="s">
        <v>175</v>
      </c>
      <c r="B74" s="3" t="s">
        <v>90</v>
      </c>
      <c r="C74" s="3">
        <v>6815</v>
      </c>
      <c r="D74" s="3">
        <v>6476</v>
      </c>
      <c r="E74" s="3">
        <v>3578</v>
      </c>
      <c r="F74" s="3">
        <v>4983</v>
      </c>
      <c r="G74" s="3">
        <v>7055</v>
      </c>
      <c r="H74" s="3">
        <v>5106</v>
      </c>
      <c r="I74" s="3">
        <v>4207</v>
      </c>
      <c r="J74" s="3">
        <v>4949</v>
      </c>
    </row>
    <row r="75" spans="1:10" x14ac:dyDescent="0.25">
      <c r="A75" s="3" t="s">
        <v>175</v>
      </c>
      <c r="B75" s="3" t="s">
        <v>91</v>
      </c>
      <c r="C75" s="3">
        <v>6343</v>
      </c>
      <c r="D75" s="3">
        <v>6477</v>
      </c>
      <c r="E75" s="3">
        <v>4843</v>
      </c>
      <c r="F75" s="3">
        <v>4561</v>
      </c>
      <c r="G75" s="3">
        <v>5632</v>
      </c>
      <c r="H75" s="3">
        <v>5019</v>
      </c>
      <c r="I75" s="3">
        <v>4314</v>
      </c>
      <c r="J75" s="3">
        <v>5099</v>
      </c>
    </row>
    <row r="76" spans="1:10" x14ac:dyDescent="0.25">
      <c r="A76" s="3" t="s">
        <v>175</v>
      </c>
      <c r="B76" s="3" t="s">
        <v>92</v>
      </c>
      <c r="C76" s="3"/>
      <c r="D76" s="3"/>
      <c r="E76" s="3"/>
      <c r="F76" s="3"/>
      <c r="G76" s="3"/>
      <c r="H76" s="3">
        <v>2809</v>
      </c>
      <c r="I76" s="3">
        <v>2268</v>
      </c>
      <c r="J76" s="3">
        <v>3287</v>
      </c>
    </row>
    <row r="77" spans="1:10" x14ac:dyDescent="0.25">
      <c r="A77" s="3" t="s">
        <v>175</v>
      </c>
      <c r="B77" s="3" t="s">
        <v>93</v>
      </c>
      <c r="C77" s="3">
        <v>11424</v>
      </c>
      <c r="D77" s="3">
        <v>11775</v>
      </c>
      <c r="E77" s="3">
        <v>5673</v>
      </c>
      <c r="F77" s="3">
        <v>9440</v>
      </c>
      <c r="G77" s="3">
        <v>11310</v>
      </c>
      <c r="H77" s="3">
        <v>6973</v>
      </c>
      <c r="I77" s="3">
        <v>6009</v>
      </c>
      <c r="J77" s="3">
        <v>6999</v>
      </c>
    </row>
    <row r="78" spans="1:10" x14ac:dyDescent="0.25">
      <c r="A78" s="3" t="s">
        <v>175</v>
      </c>
      <c r="B78" s="3" t="s">
        <v>94</v>
      </c>
      <c r="C78" s="3">
        <v>6969</v>
      </c>
      <c r="D78" s="3">
        <v>6283</v>
      </c>
      <c r="E78" s="3">
        <v>3938</v>
      </c>
      <c r="F78" s="3">
        <v>5404</v>
      </c>
      <c r="G78" s="3">
        <v>7010</v>
      </c>
      <c r="H78" s="3">
        <v>5122</v>
      </c>
      <c r="I78" s="3">
        <v>4003</v>
      </c>
      <c r="J78" s="3">
        <v>4878</v>
      </c>
    </row>
    <row r="79" spans="1:10" x14ac:dyDescent="0.25">
      <c r="A79" s="3" t="s">
        <v>175</v>
      </c>
      <c r="B79" s="3" t="s">
        <v>95</v>
      </c>
      <c r="C79" s="3">
        <v>2452</v>
      </c>
      <c r="D79" s="3">
        <v>2467</v>
      </c>
      <c r="E79" s="3">
        <v>4324</v>
      </c>
      <c r="F79" s="3">
        <v>3643</v>
      </c>
      <c r="G79" s="3">
        <v>3366</v>
      </c>
      <c r="H79" s="3">
        <v>3359</v>
      </c>
      <c r="I79" s="3">
        <v>2791</v>
      </c>
      <c r="J79" s="3">
        <v>3838</v>
      </c>
    </row>
    <row r="80" spans="1:10" x14ac:dyDescent="0.25">
      <c r="A80" s="3" t="s">
        <v>175</v>
      </c>
      <c r="B80" s="3" t="s">
        <v>96</v>
      </c>
      <c r="C80" s="3">
        <v>6237</v>
      </c>
      <c r="D80" s="3">
        <v>5407</v>
      </c>
      <c r="E80" s="3">
        <v>4361</v>
      </c>
      <c r="F80" s="3">
        <v>4060</v>
      </c>
      <c r="G80" s="3">
        <v>6167</v>
      </c>
      <c r="H80" s="3">
        <v>4115</v>
      </c>
      <c r="I80" s="3">
        <v>3580</v>
      </c>
      <c r="J80" s="3">
        <v>3902</v>
      </c>
    </row>
    <row r="81" spans="1:10" x14ac:dyDescent="0.25">
      <c r="A81" s="3" t="s">
        <v>175</v>
      </c>
      <c r="B81" s="3" t="s">
        <v>97</v>
      </c>
      <c r="C81" s="3">
        <v>1180</v>
      </c>
      <c r="D81" s="3">
        <v>1068</v>
      </c>
      <c r="E81" s="3">
        <v>2845</v>
      </c>
      <c r="F81" s="3">
        <v>1859</v>
      </c>
      <c r="G81" s="3">
        <v>1150</v>
      </c>
      <c r="H81" s="3">
        <v>1789</v>
      </c>
      <c r="I81" s="3">
        <v>1694</v>
      </c>
      <c r="J81" s="3">
        <v>1440</v>
      </c>
    </row>
    <row r="82" spans="1:10" x14ac:dyDescent="0.25">
      <c r="A82" s="3" t="s">
        <v>175</v>
      </c>
      <c r="B82" s="3" t="s">
        <v>98</v>
      </c>
      <c r="C82" s="3">
        <v>987</v>
      </c>
      <c r="D82" s="3">
        <v>760</v>
      </c>
      <c r="E82" s="3">
        <v>1580</v>
      </c>
      <c r="F82" s="3">
        <v>1902</v>
      </c>
      <c r="G82" s="3">
        <v>1869</v>
      </c>
      <c r="H82" s="3">
        <v>2285</v>
      </c>
      <c r="I82" s="3">
        <v>1858</v>
      </c>
      <c r="J82" s="3">
        <v>1951</v>
      </c>
    </row>
  </sheetData>
  <mergeCells count="4">
    <mergeCell ref="A5:J5"/>
    <mergeCell ref="A25:J25"/>
    <mergeCell ref="A45:J45"/>
    <mergeCell ref="A65:J65"/>
  </mergeCells>
  <pageMargins left="0.7" right="0.7" top="0.75" bottom="0.75" header="0.3" footer="0.3"/>
  <pageSetup paperSize="9" orientation="portrait" horizontalDpi="300" verticalDpi="30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J22"/>
  <sheetViews>
    <sheetView workbookViewId="0"/>
  </sheetViews>
  <sheetFormatPr baseColWidth="10" defaultColWidth="11.42578125" defaultRowHeight="15" x14ac:dyDescent="0.25"/>
  <cols>
    <col min="1" max="1" width="16.7109375" bestFit="1" customWidth="1"/>
    <col min="2" max="2" width="12.42578125" bestFit="1" customWidth="1"/>
  </cols>
  <sheetData>
    <row r="1" spans="1:10" x14ac:dyDescent="0.25">
      <c r="A1" s="5" t="str">
        <f>HYPERLINK("#'Indice'!A1", "Indice")</f>
        <v>Indice</v>
      </c>
    </row>
    <row r="2" spans="1:10" x14ac:dyDescent="0.25">
      <c r="A2" s="15" t="s">
        <v>176</v>
      </c>
    </row>
    <row r="3" spans="1:10" x14ac:dyDescent="0.25">
      <c r="A3" s="8" t="s">
        <v>156</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3" t="s">
        <v>177</v>
      </c>
      <c r="B7" s="3" t="s">
        <v>74</v>
      </c>
      <c r="C7" s="3">
        <v>544260</v>
      </c>
      <c r="D7" s="3">
        <v>537282</v>
      </c>
      <c r="E7" s="3">
        <v>606174</v>
      </c>
      <c r="F7" s="3">
        <v>560405</v>
      </c>
      <c r="G7" s="3">
        <v>480982</v>
      </c>
      <c r="H7" s="3">
        <v>613673</v>
      </c>
      <c r="I7" s="3">
        <v>574323</v>
      </c>
      <c r="J7" s="3">
        <v>552046</v>
      </c>
    </row>
    <row r="10" spans="1:10" x14ac:dyDescent="0.25">
      <c r="A10" s="31" t="s">
        <v>78</v>
      </c>
      <c r="B10" s="31"/>
      <c r="C10" s="31"/>
      <c r="D10" s="31"/>
      <c r="E10" s="31"/>
      <c r="F10" s="31"/>
      <c r="G10" s="31"/>
      <c r="H10" s="31"/>
      <c r="I10" s="31"/>
      <c r="J10" s="31"/>
    </row>
    <row r="11" spans="1:10" x14ac:dyDescent="0.25">
      <c r="A11" s="4" t="s">
        <v>64</v>
      </c>
      <c r="B11" s="4" t="s">
        <v>5</v>
      </c>
      <c r="C11" s="4" t="s">
        <v>65</v>
      </c>
      <c r="D11" s="4" t="s">
        <v>66</v>
      </c>
      <c r="E11" s="4" t="s">
        <v>67</v>
      </c>
      <c r="F11" s="4" t="s">
        <v>68</v>
      </c>
      <c r="G11" s="4" t="s">
        <v>69</v>
      </c>
      <c r="H11" s="4" t="s">
        <v>70</v>
      </c>
      <c r="I11" s="4" t="s">
        <v>71</v>
      </c>
      <c r="J11" s="4" t="s">
        <v>72</v>
      </c>
    </row>
    <row r="12" spans="1:10" x14ac:dyDescent="0.25">
      <c r="A12" s="3" t="s">
        <v>177</v>
      </c>
      <c r="B12" s="3" t="s">
        <v>74</v>
      </c>
      <c r="C12" s="3">
        <v>13065.752259050299</v>
      </c>
      <c r="D12" s="3">
        <v>15005.471980070701</v>
      </c>
      <c r="E12" s="3">
        <v>26446.9560629794</v>
      </c>
      <c r="F12" s="3">
        <v>24416.5327566585</v>
      </c>
      <c r="G12" s="3">
        <v>13915.134908059599</v>
      </c>
      <c r="H12" s="3">
        <v>21854.769739565301</v>
      </c>
      <c r="I12" s="3">
        <v>16365.568195760899</v>
      </c>
      <c r="J12" s="3">
        <v>17431.6055249686</v>
      </c>
    </row>
    <row r="15" spans="1:10" x14ac:dyDescent="0.25">
      <c r="A15" s="31" t="s">
        <v>79</v>
      </c>
      <c r="B15" s="31"/>
      <c r="C15" s="31"/>
      <c r="D15" s="31"/>
      <c r="E15" s="31"/>
      <c r="F15" s="31"/>
      <c r="G15" s="31"/>
      <c r="H15" s="31"/>
      <c r="I15" s="31"/>
      <c r="J15" s="31"/>
    </row>
    <row r="16" spans="1:10" x14ac:dyDescent="0.25">
      <c r="A16" s="4" t="s">
        <v>64</v>
      </c>
      <c r="B16" s="4" t="s">
        <v>5</v>
      </c>
      <c r="C16" s="4" t="s">
        <v>65</v>
      </c>
      <c r="D16" s="4" t="s">
        <v>66</v>
      </c>
      <c r="E16" s="4" t="s">
        <v>67</v>
      </c>
      <c r="F16" s="4" t="s">
        <v>68</v>
      </c>
      <c r="G16" s="4" t="s">
        <v>69</v>
      </c>
      <c r="H16" s="4" t="s">
        <v>70</v>
      </c>
      <c r="I16" s="4" t="s">
        <v>71</v>
      </c>
      <c r="J16" s="4" t="s">
        <v>72</v>
      </c>
    </row>
    <row r="17" spans="1:10" x14ac:dyDescent="0.25">
      <c r="A17" s="3" t="s">
        <v>177</v>
      </c>
      <c r="B17" s="3" t="s">
        <v>74</v>
      </c>
      <c r="C17" s="3">
        <v>4431116</v>
      </c>
      <c r="D17" s="3">
        <v>4785262</v>
      </c>
      <c r="E17" s="3">
        <v>5097894</v>
      </c>
      <c r="F17" s="3">
        <v>5420697</v>
      </c>
      <c r="G17" s="3">
        <v>5640904</v>
      </c>
      <c r="H17" s="3">
        <v>5997742</v>
      </c>
      <c r="I17" s="3">
        <v>6635271</v>
      </c>
      <c r="J17" s="3">
        <v>6998093</v>
      </c>
    </row>
    <row r="20" spans="1:10" x14ac:dyDescent="0.25">
      <c r="A20" s="31" t="s">
        <v>80</v>
      </c>
      <c r="B20" s="31"/>
      <c r="C20" s="31"/>
      <c r="D20" s="31"/>
      <c r="E20" s="31"/>
      <c r="F20" s="31"/>
      <c r="G20" s="31"/>
      <c r="H20" s="31"/>
      <c r="I20" s="31"/>
      <c r="J20" s="31"/>
    </row>
    <row r="21" spans="1:10" x14ac:dyDescent="0.25">
      <c r="A21" s="4" t="s">
        <v>64</v>
      </c>
      <c r="B21" s="4" t="s">
        <v>5</v>
      </c>
      <c r="C21" s="4" t="s">
        <v>65</v>
      </c>
      <c r="D21" s="4" t="s">
        <v>66</v>
      </c>
      <c r="E21" s="4" t="s">
        <v>67</v>
      </c>
      <c r="F21" s="4" t="s">
        <v>68</v>
      </c>
      <c r="G21" s="4" t="s">
        <v>69</v>
      </c>
      <c r="H21" s="4" t="s">
        <v>70</v>
      </c>
      <c r="I21" s="4" t="s">
        <v>71</v>
      </c>
      <c r="J21" s="4" t="s">
        <v>72</v>
      </c>
    </row>
    <row r="22" spans="1:10" x14ac:dyDescent="0.25">
      <c r="A22" s="3" t="s">
        <v>177</v>
      </c>
      <c r="B22" s="3" t="s">
        <v>74</v>
      </c>
      <c r="C22" s="3">
        <v>73658</v>
      </c>
      <c r="D22" s="3">
        <v>71460</v>
      </c>
      <c r="E22" s="3">
        <v>59084</v>
      </c>
      <c r="F22" s="3">
        <v>66725</v>
      </c>
      <c r="G22" s="3">
        <v>83887</v>
      </c>
      <c r="H22" s="3">
        <v>70948</v>
      </c>
      <c r="I22" s="3">
        <v>62911</v>
      </c>
      <c r="J22" s="3">
        <v>72056</v>
      </c>
    </row>
  </sheetData>
  <mergeCells count="4">
    <mergeCell ref="A5:J5"/>
    <mergeCell ref="A10:J10"/>
    <mergeCell ref="A15:J15"/>
    <mergeCell ref="A20:J20"/>
  </mergeCells>
  <pageMargins left="0.7" right="0.7" top="0.75" bottom="0.75" header="0.3" footer="0.3"/>
  <pageSetup paperSize="9" orientation="portrait" horizontalDpi="300" verticalDpi="300"/>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J26"/>
  <sheetViews>
    <sheetView workbookViewId="0"/>
  </sheetViews>
  <sheetFormatPr baseColWidth="10" defaultColWidth="11.42578125" defaultRowHeight="15" x14ac:dyDescent="0.25"/>
  <cols>
    <col min="1" max="1" width="16.7109375" bestFit="1" customWidth="1"/>
    <col min="2" max="2" width="12.42578125" bestFit="1" customWidth="1"/>
  </cols>
  <sheetData>
    <row r="1" spans="1:10" x14ac:dyDescent="0.25">
      <c r="A1" s="5" t="str">
        <f>HYPERLINK("#'Indice'!A1", "Indice")</f>
        <v>Indice</v>
      </c>
    </row>
    <row r="2" spans="1:10" x14ac:dyDescent="0.25">
      <c r="A2" s="15" t="s">
        <v>176</v>
      </c>
    </row>
    <row r="3" spans="1:10" x14ac:dyDescent="0.25">
      <c r="A3" s="8" t="s">
        <v>156</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3" t="s">
        <v>177</v>
      </c>
      <c r="B7" s="3" t="s">
        <v>81</v>
      </c>
      <c r="C7" s="3">
        <v>470662</v>
      </c>
      <c r="D7" s="3">
        <v>476831</v>
      </c>
      <c r="E7" s="3">
        <v>536829</v>
      </c>
      <c r="F7" s="3">
        <v>514669</v>
      </c>
      <c r="G7" s="3">
        <v>441599</v>
      </c>
      <c r="H7" s="3">
        <v>569076</v>
      </c>
      <c r="I7" s="3">
        <v>536285</v>
      </c>
      <c r="J7" s="3">
        <v>516187</v>
      </c>
    </row>
    <row r="8" spans="1:10" x14ac:dyDescent="0.25">
      <c r="A8" s="3" t="s">
        <v>177</v>
      </c>
      <c r="B8" s="3" t="s">
        <v>82</v>
      </c>
      <c r="C8" s="3">
        <v>73598</v>
      </c>
      <c r="D8" s="3">
        <v>60451</v>
      </c>
      <c r="E8" s="3">
        <v>69345</v>
      </c>
      <c r="F8" s="3">
        <v>45736</v>
      </c>
      <c r="G8" s="3">
        <v>39383</v>
      </c>
      <c r="H8" s="3">
        <v>44597</v>
      </c>
      <c r="I8" s="3">
        <v>38038</v>
      </c>
      <c r="J8" s="3">
        <v>35859</v>
      </c>
    </row>
    <row r="11" spans="1:10" x14ac:dyDescent="0.25">
      <c r="A11" s="31" t="s">
        <v>78</v>
      </c>
      <c r="B11" s="31"/>
      <c r="C11" s="31"/>
      <c r="D11" s="31"/>
      <c r="E11" s="31"/>
      <c r="F11" s="31"/>
      <c r="G11" s="31"/>
      <c r="H11" s="31"/>
      <c r="I11" s="31"/>
      <c r="J11" s="31"/>
    </row>
    <row r="12" spans="1:10" x14ac:dyDescent="0.25">
      <c r="A12" s="4" t="s">
        <v>64</v>
      </c>
      <c r="B12" s="4" t="s">
        <v>5</v>
      </c>
      <c r="C12" s="4" t="s">
        <v>65</v>
      </c>
      <c r="D12" s="4" t="s">
        <v>66</v>
      </c>
      <c r="E12" s="4" t="s">
        <v>67</v>
      </c>
      <c r="F12" s="4" t="s">
        <v>68</v>
      </c>
      <c r="G12" s="4" t="s">
        <v>69</v>
      </c>
      <c r="H12" s="4" t="s">
        <v>70</v>
      </c>
      <c r="I12" s="4" t="s">
        <v>71</v>
      </c>
      <c r="J12" s="4" t="s">
        <v>72</v>
      </c>
    </row>
    <row r="13" spans="1:10" x14ac:dyDescent="0.25">
      <c r="A13" s="3" t="s">
        <v>177</v>
      </c>
      <c r="B13" s="3" t="s">
        <v>81</v>
      </c>
      <c r="C13" s="3">
        <v>12884.9601078694</v>
      </c>
      <c r="D13" s="3">
        <v>14799.084942896599</v>
      </c>
      <c r="E13" s="3">
        <v>26231.378007130399</v>
      </c>
      <c r="F13" s="3">
        <v>24252.921319653102</v>
      </c>
      <c r="G13" s="3">
        <v>13762.607835643101</v>
      </c>
      <c r="H13" s="3">
        <v>21667.219204263602</v>
      </c>
      <c r="I13" s="3">
        <v>16042.320292591699</v>
      </c>
      <c r="J13" s="3">
        <v>17269.468366385601</v>
      </c>
    </row>
    <row r="14" spans="1:10" x14ac:dyDescent="0.25">
      <c r="A14" s="3" t="s">
        <v>177</v>
      </c>
      <c r="B14" s="3" t="s">
        <v>82</v>
      </c>
      <c r="C14" s="3">
        <v>2166.0242642897801</v>
      </c>
      <c r="D14" s="3">
        <v>2480.1762432575301</v>
      </c>
      <c r="E14" s="3">
        <v>3369.9099163320702</v>
      </c>
      <c r="F14" s="3">
        <v>2848.2709789795199</v>
      </c>
      <c r="G14" s="3">
        <v>2054.6544896392902</v>
      </c>
      <c r="H14" s="3">
        <v>2857.0215826642798</v>
      </c>
      <c r="I14" s="3">
        <v>3236.63127340759</v>
      </c>
      <c r="J14" s="3">
        <v>2371.98935927815</v>
      </c>
    </row>
    <row r="17" spans="1:10" x14ac:dyDescent="0.25">
      <c r="A17" s="31" t="s">
        <v>79</v>
      </c>
      <c r="B17" s="31"/>
      <c r="C17" s="31"/>
      <c r="D17" s="31"/>
      <c r="E17" s="31"/>
      <c r="F17" s="31"/>
      <c r="G17" s="31"/>
      <c r="H17" s="31"/>
      <c r="I17" s="31"/>
      <c r="J17" s="31"/>
    </row>
    <row r="18" spans="1:10" x14ac:dyDescent="0.25">
      <c r="A18" s="4" t="s">
        <v>64</v>
      </c>
      <c r="B18" s="4" t="s">
        <v>5</v>
      </c>
      <c r="C18" s="4" t="s">
        <v>65</v>
      </c>
      <c r="D18" s="4" t="s">
        <v>66</v>
      </c>
      <c r="E18" s="4" t="s">
        <v>67</v>
      </c>
      <c r="F18" s="4" t="s">
        <v>68</v>
      </c>
      <c r="G18" s="4" t="s">
        <v>69</v>
      </c>
      <c r="H18" s="4" t="s">
        <v>70</v>
      </c>
      <c r="I18" s="4" t="s">
        <v>71</v>
      </c>
      <c r="J18" s="4" t="s">
        <v>72</v>
      </c>
    </row>
    <row r="19" spans="1:10" x14ac:dyDescent="0.25">
      <c r="A19" s="3" t="s">
        <v>177</v>
      </c>
      <c r="B19" s="3" t="s">
        <v>81</v>
      </c>
      <c r="C19" s="3">
        <v>3845282</v>
      </c>
      <c r="D19" s="3">
        <v>4168839</v>
      </c>
      <c r="E19" s="3">
        <v>4458367</v>
      </c>
      <c r="F19" s="3">
        <v>4755473</v>
      </c>
      <c r="G19" s="3">
        <v>4945158</v>
      </c>
      <c r="H19" s="3">
        <v>5294298</v>
      </c>
      <c r="I19" s="3">
        <v>5898357</v>
      </c>
      <c r="J19" s="3">
        <v>6193975</v>
      </c>
    </row>
    <row r="20" spans="1:10" x14ac:dyDescent="0.25">
      <c r="A20" s="3" t="s">
        <v>177</v>
      </c>
      <c r="B20" s="3" t="s">
        <v>82</v>
      </c>
      <c r="C20" s="3">
        <v>585834</v>
      </c>
      <c r="D20" s="3">
        <v>616423</v>
      </c>
      <c r="E20" s="3">
        <v>639527</v>
      </c>
      <c r="F20" s="3">
        <v>665224</v>
      </c>
      <c r="G20" s="3">
        <v>695746</v>
      </c>
      <c r="H20" s="3">
        <v>703444</v>
      </c>
      <c r="I20" s="3">
        <v>736914</v>
      </c>
      <c r="J20" s="3">
        <v>804118</v>
      </c>
    </row>
    <row r="23" spans="1:10" x14ac:dyDescent="0.25">
      <c r="A23" s="31" t="s">
        <v>80</v>
      </c>
      <c r="B23" s="31"/>
      <c r="C23" s="31"/>
      <c r="D23" s="31"/>
      <c r="E23" s="31"/>
      <c r="F23" s="31"/>
      <c r="G23" s="31"/>
      <c r="H23" s="31"/>
      <c r="I23" s="31"/>
      <c r="J23" s="31"/>
    </row>
    <row r="24" spans="1:10" x14ac:dyDescent="0.25">
      <c r="A24" s="4" t="s">
        <v>64</v>
      </c>
      <c r="B24" s="4" t="s">
        <v>5</v>
      </c>
      <c r="C24" s="4" t="s">
        <v>65</v>
      </c>
      <c r="D24" s="4" t="s">
        <v>66</v>
      </c>
      <c r="E24" s="4" t="s">
        <v>67</v>
      </c>
      <c r="F24" s="4" t="s">
        <v>68</v>
      </c>
      <c r="G24" s="4" t="s">
        <v>69</v>
      </c>
      <c r="H24" s="4" t="s">
        <v>70</v>
      </c>
      <c r="I24" s="4" t="s">
        <v>71</v>
      </c>
      <c r="J24" s="4" t="s">
        <v>72</v>
      </c>
    </row>
    <row r="25" spans="1:10" x14ac:dyDescent="0.25">
      <c r="A25" s="3" t="s">
        <v>177</v>
      </c>
      <c r="B25" s="3" t="s">
        <v>81</v>
      </c>
      <c r="C25" s="3">
        <v>44853</v>
      </c>
      <c r="D25" s="3">
        <v>45115</v>
      </c>
      <c r="E25" s="3">
        <v>46561</v>
      </c>
      <c r="F25" s="3">
        <v>53522</v>
      </c>
      <c r="G25" s="3">
        <v>64976</v>
      </c>
      <c r="H25" s="3">
        <v>57460</v>
      </c>
      <c r="I25" s="3">
        <v>52993</v>
      </c>
      <c r="J25" s="3">
        <v>57130</v>
      </c>
    </row>
    <row r="26" spans="1:10" x14ac:dyDescent="0.25">
      <c r="A26" s="3" t="s">
        <v>177</v>
      </c>
      <c r="B26" s="3" t="s">
        <v>82</v>
      </c>
      <c r="C26" s="3">
        <v>28805</v>
      </c>
      <c r="D26" s="3">
        <v>26345</v>
      </c>
      <c r="E26" s="3">
        <v>12523</v>
      </c>
      <c r="F26" s="3">
        <v>13203</v>
      </c>
      <c r="G26" s="3">
        <v>18911</v>
      </c>
      <c r="H26" s="3">
        <v>13488</v>
      </c>
      <c r="I26" s="3">
        <v>9918</v>
      </c>
      <c r="J26" s="3">
        <v>14926</v>
      </c>
    </row>
  </sheetData>
  <mergeCells count="4">
    <mergeCell ref="A5:J5"/>
    <mergeCell ref="A11:J11"/>
    <mergeCell ref="A17:J17"/>
    <mergeCell ref="A23:J23"/>
  </mergeCells>
  <pageMargins left="0.7" right="0.7" top="0.75" bottom="0.75" header="0.3" footer="0.3"/>
  <pageSetup paperSize="9" orientation="portrait" horizontalDpi="300" verticalDpi="300"/>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J82"/>
  <sheetViews>
    <sheetView workbookViewId="0"/>
  </sheetViews>
  <sheetFormatPr baseColWidth="10" defaultColWidth="11.42578125" defaultRowHeight="15" x14ac:dyDescent="0.25"/>
  <cols>
    <col min="1" max="1" width="16.7109375" bestFit="1" customWidth="1"/>
    <col min="2" max="2" width="40.42578125" bestFit="1" customWidth="1"/>
  </cols>
  <sheetData>
    <row r="1" spans="1:10" x14ac:dyDescent="0.25">
      <c r="A1" s="5" t="str">
        <f>HYPERLINK("#'Indice'!A1", "Indice")</f>
        <v>Indice</v>
      </c>
    </row>
    <row r="2" spans="1:10" x14ac:dyDescent="0.25">
      <c r="A2" s="15" t="s">
        <v>176</v>
      </c>
    </row>
    <row r="3" spans="1:10" x14ac:dyDescent="0.25">
      <c r="A3" s="8" t="s">
        <v>156</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3" t="s">
        <v>177</v>
      </c>
      <c r="B7" s="3" t="s">
        <v>83</v>
      </c>
      <c r="C7" s="3">
        <v>9196</v>
      </c>
      <c r="D7" s="3">
        <v>7498</v>
      </c>
      <c r="E7" s="3">
        <v>11898</v>
      </c>
      <c r="F7" s="3">
        <v>10592</v>
      </c>
      <c r="G7" s="3">
        <v>10924</v>
      </c>
      <c r="H7" s="3">
        <v>9051</v>
      </c>
      <c r="I7" s="3">
        <v>10172</v>
      </c>
      <c r="J7" s="3">
        <v>11670</v>
      </c>
    </row>
    <row r="8" spans="1:10" x14ac:dyDescent="0.25">
      <c r="A8" s="3" t="s">
        <v>177</v>
      </c>
      <c r="B8" s="3" t="s">
        <v>84</v>
      </c>
      <c r="C8" s="3">
        <v>14257</v>
      </c>
      <c r="D8" s="3">
        <v>14527</v>
      </c>
      <c r="E8" s="3">
        <v>15922</v>
      </c>
      <c r="F8" s="3">
        <v>13878</v>
      </c>
      <c r="G8" s="3">
        <v>14750</v>
      </c>
      <c r="H8" s="3">
        <v>18931</v>
      </c>
      <c r="I8" s="3">
        <v>21507</v>
      </c>
      <c r="J8" s="3">
        <v>18452</v>
      </c>
    </row>
    <row r="9" spans="1:10" x14ac:dyDescent="0.25">
      <c r="A9" s="3" t="s">
        <v>177</v>
      </c>
      <c r="B9" s="3" t="s">
        <v>85</v>
      </c>
      <c r="C9" s="3">
        <v>31940</v>
      </c>
      <c r="D9" s="3">
        <v>25473</v>
      </c>
      <c r="E9" s="3">
        <v>33555</v>
      </c>
      <c r="F9" s="3">
        <v>25142</v>
      </c>
      <c r="G9" s="3">
        <v>27526</v>
      </c>
      <c r="H9" s="3">
        <v>26857</v>
      </c>
      <c r="I9" s="3">
        <v>29364</v>
      </c>
      <c r="J9" s="3">
        <v>27708</v>
      </c>
    </row>
    <row r="10" spans="1:10" x14ac:dyDescent="0.25">
      <c r="A10" s="3" t="s">
        <v>177</v>
      </c>
      <c r="B10" s="3" t="s">
        <v>86</v>
      </c>
      <c r="C10" s="3">
        <v>11433</v>
      </c>
      <c r="D10" s="3">
        <v>8660</v>
      </c>
      <c r="E10" s="3">
        <v>11298</v>
      </c>
      <c r="F10" s="3">
        <v>10706</v>
      </c>
      <c r="G10" s="3">
        <v>10015</v>
      </c>
      <c r="H10" s="3">
        <v>11471</v>
      </c>
      <c r="I10" s="3">
        <v>8278</v>
      </c>
      <c r="J10" s="3">
        <v>10434</v>
      </c>
    </row>
    <row r="11" spans="1:10" x14ac:dyDescent="0.25">
      <c r="A11" s="3" t="s">
        <v>177</v>
      </c>
      <c r="B11" s="3" t="s">
        <v>87</v>
      </c>
      <c r="C11" s="3">
        <v>24299</v>
      </c>
      <c r="D11" s="3">
        <v>21307</v>
      </c>
      <c r="E11" s="3">
        <v>23095</v>
      </c>
      <c r="F11" s="3">
        <v>18697</v>
      </c>
      <c r="G11" s="3">
        <v>16282</v>
      </c>
      <c r="H11" s="3">
        <v>24615</v>
      </c>
      <c r="I11" s="3">
        <v>19429</v>
      </c>
      <c r="J11" s="3">
        <v>14032</v>
      </c>
    </row>
    <row r="12" spans="1:10" x14ac:dyDescent="0.25">
      <c r="A12" s="3" t="s">
        <v>177</v>
      </c>
      <c r="B12" s="3" t="s">
        <v>88</v>
      </c>
      <c r="C12" s="3">
        <v>50031</v>
      </c>
      <c r="D12" s="3">
        <v>41201</v>
      </c>
      <c r="E12" s="3">
        <v>51959</v>
      </c>
      <c r="F12" s="3">
        <v>42864</v>
      </c>
      <c r="G12" s="3">
        <v>30587</v>
      </c>
      <c r="H12" s="3">
        <v>44002</v>
      </c>
      <c r="I12" s="3">
        <v>48097</v>
      </c>
      <c r="J12" s="3">
        <v>38079</v>
      </c>
    </row>
    <row r="13" spans="1:10" x14ac:dyDescent="0.25">
      <c r="A13" s="3" t="s">
        <v>177</v>
      </c>
      <c r="B13" s="3" t="s">
        <v>89</v>
      </c>
      <c r="C13" s="3">
        <v>227051</v>
      </c>
      <c r="D13" s="3">
        <v>255059</v>
      </c>
      <c r="E13" s="3">
        <v>282956</v>
      </c>
      <c r="F13" s="3">
        <v>302350</v>
      </c>
      <c r="G13" s="3">
        <v>253477</v>
      </c>
      <c r="H13" s="3">
        <v>341202</v>
      </c>
      <c r="I13" s="3">
        <v>306054</v>
      </c>
      <c r="J13" s="3">
        <v>331663</v>
      </c>
    </row>
    <row r="14" spans="1:10" x14ac:dyDescent="0.25">
      <c r="A14" s="3" t="s">
        <v>177</v>
      </c>
      <c r="B14" s="3" t="s">
        <v>90</v>
      </c>
      <c r="C14" s="3">
        <v>23633</v>
      </c>
      <c r="D14" s="3">
        <v>31216</v>
      </c>
      <c r="E14" s="3">
        <v>23044</v>
      </c>
      <c r="F14" s="3">
        <v>21091</v>
      </c>
      <c r="G14" s="3">
        <v>18959</v>
      </c>
      <c r="H14" s="3">
        <v>21000</v>
      </c>
      <c r="I14" s="3">
        <v>18963</v>
      </c>
      <c r="J14" s="3">
        <v>21980</v>
      </c>
    </row>
    <row r="15" spans="1:10" x14ac:dyDescent="0.25">
      <c r="A15" s="3" t="s">
        <v>177</v>
      </c>
      <c r="B15" s="3" t="s">
        <v>91</v>
      </c>
      <c r="C15" s="3">
        <v>37566</v>
      </c>
      <c r="D15" s="3">
        <v>25738</v>
      </c>
      <c r="E15" s="3">
        <v>40237</v>
      </c>
      <c r="F15" s="3">
        <v>26748</v>
      </c>
      <c r="G15" s="3">
        <v>21649</v>
      </c>
      <c r="H15" s="3">
        <v>22421</v>
      </c>
      <c r="I15" s="3">
        <v>27724</v>
      </c>
      <c r="J15" s="3">
        <v>19319</v>
      </c>
    </row>
    <row r="16" spans="1:10" x14ac:dyDescent="0.25">
      <c r="A16" s="3" t="s">
        <v>177</v>
      </c>
      <c r="B16" s="3" t="s">
        <v>92</v>
      </c>
      <c r="C16" s="3"/>
      <c r="D16" s="3"/>
      <c r="E16" s="3"/>
      <c r="F16" s="3"/>
      <c r="G16" s="3"/>
      <c r="H16" s="3">
        <v>11081</v>
      </c>
      <c r="I16" s="3">
        <v>7371</v>
      </c>
      <c r="J16" s="3">
        <v>5688</v>
      </c>
    </row>
    <row r="17" spans="1:10" x14ac:dyDescent="0.25">
      <c r="A17" s="3" t="s">
        <v>177</v>
      </c>
      <c r="B17" s="3" t="s">
        <v>93</v>
      </c>
      <c r="C17" s="3">
        <v>60098</v>
      </c>
      <c r="D17" s="3">
        <v>54189</v>
      </c>
      <c r="E17" s="3">
        <v>63202</v>
      </c>
      <c r="F17" s="3">
        <v>46118</v>
      </c>
      <c r="G17" s="3">
        <v>39134</v>
      </c>
      <c r="H17" s="3">
        <v>41645</v>
      </c>
      <c r="I17" s="3">
        <v>33235</v>
      </c>
      <c r="J17" s="3">
        <v>23270</v>
      </c>
    </row>
    <row r="18" spans="1:10" x14ac:dyDescent="0.25">
      <c r="A18" s="3" t="s">
        <v>177</v>
      </c>
      <c r="B18" s="3" t="s">
        <v>94</v>
      </c>
      <c r="C18" s="3">
        <v>23679</v>
      </c>
      <c r="D18" s="3">
        <v>17031</v>
      </c>
      <c r="E18" s="3">
        <v>22246</v>
      </c>
      <c r="F18" s="3">
        <v>17806</v>
      </c>
      <c r="G18" s="3">
        <v>18000</v>
      </c>
      <c r="H18" s="3">
        <v>18580</v>
      </c>
      <c r="I18" s="3">
        <v>16782</v>
      </c>
      <c r="J18" s="3">
        <v>13013</v>
      </c>
    </row>
    <row r="19" spans="1:10" x14ac:dyDescent="0.25">
      <c r="A19" s="3" t="s">
        <v>177</v>
      </c>
      <c r="B19" s="3" t="s">
        <v>95</v>
      </c>
      <c r="C19" s="3">
        <v>7518</v>
      </c>
      <c r="D19" s="3">
        <v>10587</v>
      </c>
      <c r="E19" s="3">
        <v>7096</v>
      </c>
      <c r="F19" s="3">
        <v>5405</v>
      </c>
      <c r="G19" s="3">
        <v>5902</v>
      </c>
      <c r="H19" s="3">
        <v>5267</v>
      </c>
      <c r="I19" s="3">
        <v>6772</v>
      </c>
      <c r="J19" s="3">
        <v>4534</v>
      </c>
    </row>
    <row r="20" spans="1:10" x14ac:dyDescent="0.25">
      <c r="A20" s="3" t="s">
        <v>177</v>
      </c>
      <c r="B20" s="3" t="s">
        <v>96</v>
      </c>
      <c r="C20" s="3">
        <v>19460</v>
      </c>
      <c r="D20" s="3">
        <v>17965</v>
      </c>
      <c r="E20" s="3">
        <v>14849</v>
      </c>
      <c r="F20" s="3">
        <v>14461</v>
      </c>
      <c r="G20" s="3">
        <v>10719</v>
      </c>
      <c r="H20" s="3">
        <v>13552</v>
      </c>
      <c r="I20" s="3">
        <v>15994</v>
      </c>
      <c r="J20" s="3">
        <v>8912</v>
      </c>
    </row>
    <row r="21" spans="1:10" x14ac:dyDescent="0.25">
      <c r="A21" s="3" t="s">
        <v>177</v>
      </c>
      <c r="B21" s="3" t="s">
        <v>97</v>
      </c>
      <c r="C21" s="3">
        <v>2511</v>
      </c>
      <c r="D21" s="3">
        <v>2892</v>
      </c>
      <c r="E21" s="3">
        <v>1824</v>
      </c>
      <c r="F21" s="3">
        <v>1913</v>
      </c>
      <c r="G21" s="3">
        <v>1231</v>
      </c>
      <c r="H21" s="3">
        <v>1010</v>
      </c>
      <c r="I21" s="3">
        <v>1462</v>
      </c>
      <c r="J21" s="3">
        <v>1450</v>
      </c>
    </row>
    <row r="22" spans="1:10" x14ac:dyDescent="0.25">
      <c r="A22" s="3" t="s">
        <v>177</v>
      </c>
      <c r="B22" s="3" t="s">
        <v>98</v>
      </c>
      <c r="C22" s="3">
        <v>1588</v>
      </c>
      <c r="D22" s="3">
        <v>3939</v>
      </c>
      <c r="E22" s="3">
        <v>2993</v>
      </c>
      <c r="F22" s="3">
        <v>2634</v>
      </c>
      <c r="G22" s="3">
        <v>1827</v>
      </c>
      <c r="H22" s="3">
        <v>2988</v>
      </c>
      <c r="I22" s="3">
        <v>3119</v>
      </c>
      <c r="J22" s="3">
        <v>1842</v>
      </c>
    </row>
    <row r="25" spans="1:10" x14ac:dyDescent="0.25">
      <c r="A25" s="31" t="s">
        <v>78</v>
      </c>
      <c r="B25" s="31"/>
      <c r="C25" s="31"/>
      <c r="D25" s="31"/>
      <c r="E25" s="31"/>
      <c r="F25" s="31"/>
      <c r="G25" s="31"/>
      <c r="H25" s="31"/>
      <c r="I25" s="31"/>
      <c r="J25" s="31"/>
    </row>
    <row r="26" spans="1:10" x14ac:dyDescent="0.25">
      <c r="A26" s="4" t="s">
        <v>64</v>
      </c>
      <c r="B26" s="4" t="s">
        <v>5</v>
      </c>
      <c r="C26" s="4" t="s">
        <v>65</v>
      </c>
      <c r="D26" s="4" t="s">
        <v>66</v>
      </c>
      <c r="E26" s="4" t="s">
        <v>67</v>
      </c>
      <c r="F26" s="4" t="s">
        <v>68</v>
      </c>
      <c r="G26" s="4" t="s">
        <v>69</v>
      </c>
      <c r="H26" s="4" t="s">
        <v>70</v>
      </c>
      <c r="I26" s="4" t="s">
        <v>71</v>
      </c>
      <c r="J26" s="4" t="s">
        <v>72</v>
      </c>
    </row>
    <row r="27" spans="1:10" x14ac:dyDescent="0.25">
      <c r="A27" s="3" t="s">
        <v>177</v>
      </c>
      <c r="B27" s="3" t="s">
        <v>83</v>
      </c>
      <c r="C27" s="3">
        <v>1651.8483010021901</v>
      </c>
      <c r="D27" s="3">
        <v>1365.82740490883</v>
      </c>
      <c r="E27" s="3">
        <v>1632.66543182634</v>
      </c>
      <c r="F27" s="3">
        <v>877.18019542058505</v>
      </c>
      <c r="G27" s="3">
        <v>1617.1239731215601</v>
      </c>
      <c r="H27" s="3">
        <v>881.72007185182304</v>
      </c>
      <c r="I27" s="3">
        <v>1077.81422847869</v>
      </c>
      <c r="J27" s="3">
        <v>1000.47904018954</v>
      </c>
    </row>
    <row r="28" spans="1:10" x14ac:dyDescent="0.25">
      <c r="A28" s="3" t="s">
        <v>177</v>
      </c>
      <c r="B28" s="3" t="s">
        <v>84</v>
      </c>
      <c r="C28" s="3">
        <v>1906.77804578116</v>
      </c>
      <c r="D28" s="3">
        <v>2901.5309628834598</v>
      </c>
      <c r="E28" s="3">
        <v>1518.56487211885</v>
      </c>
      <c r="F28" s="3">
        <v>1398.1482191412099</v>
      </c>
      <c r="G28" s="3">
        <v>1825.91298532463</v>
      </c>
      <c r="H28" s="3">
        <v>1862.41019712155</v>
      </c>
      <c r="I28" s="3">
        <v>2752.55142765848</v>
      </c>
      <c r="J28" s="3">
        <v>1939.1473112840099</v>
      </c>
    </row>
    <row r="29" spans="1:10" x14ac:dyDescent="0.25">
      <c r="A29" s="3" t="s">
        <v>177</v>
      </c>
      <c r="B29" s="3" t="s">
        <v>85</v>
      </c>
      <c r="C29" s="3">
        <v>4506.9660752029504</v>
      </c>
      <c r="D29" s="3">
        <v>4757.6952404282501</v>
      </c>
      <c r="E29" s="3">
        <v>5660.4167394640899</v>
      </c>
      <c r="F29" s="3">
        <v>2655.2510448375901</v>
      </c>
      <c r="G29" s="3">
        <v>3181.4139997048501</v>
      </c>
      <c r="H29" s="3">
        <v>3071.0702137959202</v>
      </c>
      <c r="I29" s="3">
        <v>3265.8939655076701</v>
      </c>
      <c r="J29" s="3">
        <v>2685.80300276241</v>
      </c>
    </row>
    <row r="30" spans="1:10" x14ac:dyDescent="0.25">
      <c r="A30" s="3" t="s">
        <v>177</v>
      </c>
      <c r="B30" s="3" t="s">
        <v>86</v>
      </c>
      <c r="C30" s="3">
        <v>1641.5568994441101</v>
      </c>
      <c r="D30" s="3">
        <v>1048.43752983583</v>
      </c>
      <c r="E30" s="3">
        <v>1173.3322964010599</v>
      </c>
      <c r="F30" s="3">
        <v>2760.58271445933</v>
      </c>
      <c r="G30" s="3">
        <v>987.17638703257501</v>
      </c>
      <c r="H30" s="3">
        <v>1437.8229550261001</v>
      </c>
      <c r="I30" s="3">
        <v>969.88191475634198</v>
      </c>
      <c r="J30" s="3">
        <v>1017.94331840139</v>
      </c>
    </row>
    <row r="31" spans="1:10" x14ac:dyDescent="0.25">
      <c r="A31" s="3" t="s">
        <v>177</v>
      </c>
      <c r="B31" s="3" t="s">
        <v>87</v>
      </c>
      <c r="C31" s="3">
        <v>2939.85772809028</v>
      </c>
      <c r="D31" s="3">
        <v>2221.5810143659101</v>
      </c>
      <c r="E31" s="3">
        <v>2330.6614806164898</v>
      </c>
      <c r="F31" s="3">
        <v>2620.0173594150801</v>
      </c>
      <c r="G31" s="3">
        <v>1262.9467875334401</v>
      </c>
      <c r="H31" s="3">
        <v>3518.0279971897598</v>
      </c>
      <c r="I31" s="3">
        <v>2596.1379642981901</v>
      </c>
      <c r="J31" s="3">
        <v>1637.1909574419201</v>
      </c>
    </row>
    <row r="32" spans="1:10" x14ac:dyDescent="0.25">
      <c r="A32" s="3" t="s">
        <v>177</v>
      </c>
      <c r="B32" s="3" t="s">
        <v>88</v>
      </c>
      <c r="C32" s="3">
        <v>3453.00258063706</v>
      </c>
      <c r="D32" s="3">
        <v>3604.8269677716899</v>
      </c>
      <c r="E32" s="3">
        <v>9551.3032617184708</v>
      </c>
      <c r="F32" s="3">
        <v>5695.4912040626996</v>
      </c>
      <c r="G32" s="3">
        <v>2232.3626936186702</v>
      </c>
      <c r="H32" s="3">
        <v>4074.32541421919</v>
      </c>
      <c r="I32" s="3">
        <v>3990.5945481479798</v>
      </c>
      <c r="J32" s="3">
        <v>2760.2601966954899</v>
      </c>
    </row>
    <row r="33" spans="1:10" x14ac:dyDescent="0.25">
      <c r="A33" s="3" t="s">
        <v>177</v>
      </c>
      <c r="B33" s="3" t="s">
        <v>89</v>
      </c>
      <c r="C33" s="3">
        <v>9422.9725940495391</v>
      </c>
      <c r="D33" s="3">
        <v>11339.605355954</v>
      </c>
      <c r="E33" s="3">
        <v>21570.798770411599</v>
      </c>
      <c r="F33" s="3">
        <v>21304.917932386801</v>
      </c>
      <c r="G33" s="3">
        <v>12363.709785799099</v>
      </c>
      <c r="H33" s="3">
        <v>20008.9806569223</v>
      </c>
      <c r="I33" s="3">
        <v>13881.3967949204</v>
      </c>
      <c r="J33" s="3">
        <v>16306.838397810399</v>
      </c>
    </row>
    <row r="34" spans="1:10" x14ac:dyDescent="0.25">
      <c r="A34" s="3" t="s">
        <v>177</v>
      </c>
      <c r="B34" s="3" t="s">
        <v>90</v>
      </c>
      <c r="C34" s="3">
        <v>1497.96115418931</v>
      </c>
      <c r="D34" s="3">
        <v>2910.8661444172099</v>
      </c>
      <c r="E34" s="3">
        <v>2073.0124252846699</v>
      </c>
      <c r="F34" s="3">
        <v>1766.96903325277</v>
      </c>
      <c r="G34" s="3">
        <v>1594.2415253548299</v>
      </c>
      <c r="H34" s="3">
        <v>1793.93223661464</v>
      </c>
      <c r="I34" s="3">
        <v>2709.5356885671499</v>
      </c>
      <c r="J34" s="3">
        <v>1919.65506924534</v>
      </c>
    </row>
    <row r="35" spans="1:10" x14ac:dyDescent="0.25">
      <c r="A35" s="3" t="s">
        <v>177</v>
      </c>
      <c r="B35" s="3" t="s">
        <v>91</v>
      </c>
      <c r="C35" s="3">
        <v>2822.4166212128398</v>
      </c>
      <c r="D35" s="3">
        <v>2993.9968412999801</v>
      </c>
      <c r="E35" s="3">
        <v>2755.61136458694</v>
      </c>
      <c r="F35" s="3">
        <v>3706.96266273839</v>
      </c>
      <c r="G35" s="3">
        <v>1669.5911829233</v>
      </c>
      <c r="H35" s="3">
        <v>2156.2956038166799</v>
      </c>
      <c r="I35" s="3">
        <v>2852.4774344562302</v>
      </c>
      <c r="J35" s="3">
        <v>1741.3536997291701</v>
      </c>
    </row>
    <row r="36" spans="1:10" x14ac:dyDescent="0.25">
      <c r="A36" s="3" t="s">
        <v>177</v>
      </c>
      <c r="B36" s="3" t="s">
        <v>92</v>
      </c>
      <c r="C36" s="3"/>
      <c r="D36" s="3"/>
      <c r="E36" s="3"/>
      <c r="F36" s="3"/>
      <c r="G36" s="3"/>
      <c r="H36" s="3">
        <v>1391.7762751247101</v>
      </c>
      <c r="I36" s="3">
        <v>1372.4515083809499</v>
      </c>
      <c r="J36" s="3">
        <v>729.86676110279905</v>
      </c>
    </row>
    <row r="37" spans="1:10" x14ac:dyDescent="0.25">
      <c r="A37" s="3" t="s">
        <v>177</v>
      </c>
      <c r="B37" s="3" t="s">
        <v>93</v>
      </c>
      <c r="C37" s="3">
        <v>3395.5480855936598</v>
      </c>
      <c r="D37" s="3">
        <v>3428.2163753643899</v>
      </c>
      <c r="E37" s="3">
        <v>8847.5443783547307</v>
      </c>
      <c r="F37" s="3">
        <v>7810.5689920041104</v>
      </c>
      <c r="G37" s="3">
        <v>2616.17009929812</v>
      </c>
      <c r="H37" s="3">
        <v>3994.0628330336999</v>
      </c>
      <c r="I37" s="3">
        <v>2563.9564778183199</v>
      </c>
      <c r="J37" s="3">
        <v>1972.36608126277</v>
      </c>
    </row>
    <row r="38" spans="1:10" x14ac:dyDescent="0.25">
      <c r="A38" s="3" t="s">
        <v>177</v>
      </c>
      <c r="B38" s="3" t="s">
        <v>94</v>
      </c>
      <c r="C38" s="3">
        <v>1943.8413347665301</v>
      </c>
      <c r="D38" s="3">
        <v>1607.2097616137801</v>
      </c>
      <c r="E38" s="3">
        <v>2206.4625759895498</v>
      </c>
      <c r="F38" s="3">
        <v>2057.71700836338</v>
      </c>
      <c r="G38" s="3">
        <v>1837.35090551587</v>
      </c>
      <c r="H38" s="3">
        <v>1471.2401571463399</v>
      </c>
      <c r="I38" s="3">
        <v>1709.96028915182</v>
      </c>
      <c r="J38" s="3">
        <v>1283.4543797490301</v>
      </c>
    </row>
    <row r="39" spans="1:10" x14ac:dyDescent="0.25">
      <c r="A39" s="3" t="s">
        <v>177</v>
      </c>
      <c r="B39" s="3" t="s">
        <v>95</v>
      </c>
      <c r="C39" s="3">
        <v>1097.04732398192</v>
      </c>
      <c r="D39" s="3">
        <v>1720.85870543341</v>
      </c>
      <c r="E39" s="3">
        <v>614.881049642932</v>
      </c>
      <c r="F39" s="3">
        <v>561.66298712939204</v>
      </c>
      <c r="G39" s="3">
        <v>719.02331904697905</v>
      </c>
      <c r="H39" s="3">
        <v>545.67440579786899</v>
      </c>
      <c r="I39" s="3">
        <v>1418.71773091056</v>
      </c>
      <c r="J39" s="3">
        <v>527.14363337047405</v>
      </c>
    </row>
    <row r="40" spans="1:10" x14ac:dyDescent="0.25">
      <c r="A40" s="3" t="s">
        <v>177</v>
      </c>
      <c r="B40" s="3" t="s">
        <v>96</v>
      </c>
      <c r="C40" s="3">
        <v>2192.5940204209201</v>
      </c>
      <c r="D40" s="3">
        <v>1951.0979214807101</v>
      </c>
      <c r="E40" s="3">
        <v>1832.11957861019</v>
      </c>
      <c r="F40" s="3">
        <v>1670.1737945616301</v>
      </c>
      <c r="G40" s="3">
        <v>952.11520797557603</v>
      </c>
      <c r="H40" s="3">
        <v>2036.1269661808799</v>
      </c>
      <c r="I40" s="3">
        <v>1666.3926708112101</v>
      </c>
      <c r="J40" s="3">
        <v>1176.6581003209899</v>
      </c>
    </row>
    <row r="41" spans="1:10" x14ac:dyDescent="0.25">
      <c r="A41" s="3" t="s">
        <v>177</v>
      </c>
      <c r="B41" s="3" t="s">
        <v>97</v>
      </c>
      <c r="C41" s="3">
        <v>471.25555194405399</v>
      </c>
      <c r="D41" s="3">
        <v>488.589086286314</v>
      </c>
      <c r="E41" s="3">
        <v>345.14684245570498</v>
      </c>
      <c r="F41" s="3">
        <v>411.78462585835598</v>
      </c>
      <c r="G41" s="3">
        <v>209.71281950960099</v>
      </c>
      <c r="H41" s="3">
        <v>167.634096997569</v>
      </c>
      <c r="I41" s="3">
        <v>205.328940201352</v>
      </c>
      <c r="J41" s="3">
        <v>245.158642664826</v>
      </c>
    </row>
    <row r="42" spans="1:10" x14ac:dyDescent="0.25">
      <c r="A42" s="3" t="s">
        <v>177</v>
      </c>
      <c r="B42" s="3" t="s">
        <v>98</v>
      </c>
      <c r="C42" s="3">
        <v>482.04711042248402</v>
      </c>
      <c r="D42" s="3">
        <v>2418.3220944541799</v>
      </c>
      <c r="E42" s="3">
        <v>449.36189325654999</v>
      </c>
      <c r="F42" s="3">
        <v>437.65597633665197</v>
      </c>
      <c r="G42" s="3">
        <v>359.69314700171901</v>
      </c>
      <c r="H42" s="3">
        <v>395.71536487733198</v>
      </c>
      <c r="I42" s="3">
        <v>661.40395899155101</v>
      </c>
      <c r="J42" s="3">
        <v>356.90439509930098</v>
      </c>
    </row>
    <row r="45" spans="1:10" x14ac:dyDescent="0.25">
      <c r="A45" s="31" t="s">
        <v>79</v>
      </c>
      <c r="B45" s="31"/>
      <c r="C45" s="31"/>
      <c r="D45" s="31"/>
      <c r="E45" s="31"/>
      <c r="F45" s="31"/>
      <c r="G45" s="31"/>
      <c r="H45" s="31"/>
      <c r="I45" s="31"/>
      <c r="J45" s="31"/>
    </row>
    <row r="46" spans="1:10" x14ac:dyDescent="0.25">
      <c r="A46" s="4" t="s">
        <v>64</v>
      </c>
      <c r="B46" s="4" t="s">
        <v>5</v>
      </c>
      <c r="C46" s="4" t="s">
        <v>65</v>
      </c>
      <c r="D46" s="4" t="s">
        <v>66</v>
      </c>
      <c r="E46" s="4" t="s">
        <v>67</v>
      </c>
      <c r="F46" s="4" t="s">
        <v>68</v>
      </c>
      <c r="G46" s="4" t="s">
        <v>69</v>
      </c>
      <c r="H46" s="4" t="s">
        <v>70</v>
      </c>
      <c r="I46" s="4" t="s">
        <v>71</v>
      </c>
      <c r="J46" s="4" t="s">
        <v>72</v>
      </c>
    </row>
    <row r="47" spans="1:10" x14ac:dyDescent="0.25">
      <c r="A47" s="3" t="s">
        <v>177</v>
      </c>
      <c r="B47" s="3" t="s">
        <v>83</v>
      </c>
      <c r="C47" s="3">
        <v>49935</v>
      </c>
      <c r="D47" s="3">
        <v>54124</v>
      </c>
      <c r="E47" s="3">
        <v>61167</v>
      </c>
      <c r="F47" s="3">
        <v>67015</v>
      </c>
      <c r="G47" s="3">
        <v>72164</v>
      </c>
      <c r="H47" s="3">
        <v>77985</v>
      </c>
      <c r="I47" s="3">
        <v>81297</v>
      </c>
      <c r="J47" s="3">
        <v>86757</v>
      </c>
    </row>
    <row r="48" spans="1:10" x14ac:dyDescent="0.25">
      <c r="A48" s="3" t="s">
        <v>177</v>
      </c>
      <c r="B48" s="3" t="s">
        <v>84</v>
      </c>
      <c r="C48" s="3">
        <v>73464</v>
      </c>
      <c r="D48" s="3">
        <v>78895</v>
      </c>
      <c r="E48" s="3">
        <v>82785</v>
      </c>
      <c r="F48" s="3">
        <v>90169</v>
      </c>
      <c r="G48" s="3">
        <v>100678</v>
      </c>
      <c r="H48" s="3">
        <v>101481</v>
      </c>
      <c r="I48" s="3">
        <v>124877</v>
      </c>
      <c r="J48" s="3">
        <v>128988</v>
      </c>
    </row>
    <row r="49" spans="1:10" x14ac:dyDescent="0.25">
      <c r="A49" s="3" t="s">
        <v>177</v>
      </c>
      <c r="B49" s="3" t="s">
        <v>85</v>
      </c>
      <c r="C49" s="3">
        <v>130526</v>
      </c>
      <c r="D49" s="3">
        <v>131577</v>
      </c>
      <c r="E49" s="3">
        <v>153637</v>
      </c>
      <c r="F49" s="3">
        <v>161157</v>
      </c>
      <c r="G49" s="3">
        <v>180442</v>
      </c>
      <c r="H49" s="3">
        <v>202549</v>
      </c>
      <c r="I49" s="3">
        <v>225841</v>
      </c>
      <c r="J49" s="3">
        <v>244373</v>
      </c>
    </row>
    <row r="50" spans="1:10" x14ac:dyDescent="0.25">
      <c r="A50" s="3" t="s">
        <v>177</v>
      </c>
      <c r="B50" s="3" t="s">
        <v>86</v>
      </c>
      <c r="C50" s="3">
        <v>71353</v>
      </c>
      <c r="D50" s="3">
        <v>72984</v>
      </c>
      <c r="E50" s="3">
        <v>83195</v>
      </c>
      <c r="F50" s="3">
        <v>85028</v>
      </c>
      <c r="G50" s="3">
        <v>87587</v>
      </c>
      <c r="H50" s="3">
        <v>97677</v>
      </c>
      <c r="I50" s="3">
        <v>103846</v>
      </c>
      <c r="J50" s="3">
        <v>113570</v>
      </c>
    </row>
    <row r="51" spans="1:10" x14ac:dyDescent="0.25">
      <c r="A51" s="3" t="s">
        <v>177</v>
      </c>
      <c r="B51" s="3" t="s">
        <v>87</v>
      </c>
      <c r="C51" s="3">
        <v>173385</v>
      </c>
      <c r="D51" s="3">
        <v>201754</v>
      </c>
      <c r="E51" s="3">
        <v>206556</v>
      </c>
      <c r="F51" s="3">
        <v>210831</v>
      </c>
      <c r="G51" s="3">
        <v>230778</v>
      </c>
      <c r="H51" s="3">
        <v>245377</v>
      </c>
      <c r="I51" s="3">
        <v>278443</v>
      </c>
      <c r="J51" s="3">
        <v>313490</v>
      </c>
    </row>
    <row r="52" spans="1:10" x14ac:dyDescent="0.25">
      <c r="A52" s="3" t="s">
        <v>177</v>
      </c>
      <c r="B52" s="3" t="s">
        <v>88</v>
      </c>
      <c r="C52" s="3">
        <v>461315</v>
      </c>
      <c r="D52" s="3">
        <v>502382</v>
      </c>
      <c r="E52" s="3">
        <v>550530</v>
      </c>
      <c r="F52" s="3">
        <v>567808</v>
      </c>
      <c r="G52" s="3">
        <v>600617</v>
      </c>
      <c r="H52" s="3">
        <v>628127</v>
      </c>
      <c r="I52" s="3">
        <v>682125</v>
      </c>
      <c r="J52" s="3">
        <v>707687</v>
      </c>
    </row>
    <row r="53" spans="1:10" x14ac:dyDescent="0.25">
      <c r="A53" s="3" t="s">
        <v>177</v>
      </c>
      <c r="B53" s="3" t="s">
        <v>89</v>
      </c>
      <c r="C53" s="3">
        <v>1782073</v>
      </c>
      <c r="D53" s="3">
        <v>1918565</v>
      </c>
      <c r="E53" s="3">
        <v>2049595</v>
      </c>
      <c r="F53" s="3">
        <v>2221927</v>
      </c>
      <c r="G53" s="3">
        <v>2249217</v>
      </c>
      <c r="H53" s="3">
        <v>2405660</v>
      </c>
      <c r="I53" s="3">
        <v>2745888</v>
      </c>
      <c r="J53" s="3">
        <v>2869925</v>
      </c>
    </row>
    <row r="54" spans="1:10" x14ac:dyDescent="0.25">
      <c r="A54" s="3" t="s">
        <v>177</v>
      </c>
      <c r="B54" s="3" t="s">
        <v>90</v>
      </c>
      <c r="C54" s="3">
        <v>232654</v>
      </c>
      <c r="D54" s="3">
        <v>252182</v>
      </c>
      <c r="E54" s="3">
        <v>267127</v>
      </c>
      <c r="F54" s="3">
        <v>282613</v>
      </c>
      <c r="G54" s="3">
        <v>297288</v>
      </c>
      <c r="H54" s="3">
        <v>312790</v>
      </c>
      <c r="I54" s="3">
        <v>348070</v>
      </c>
      <c r="J54" s="3">
        <v>369146</v>
      </c>
    </row>
    <row r="55" spans="1:10" x14ac:dyDescent="0.25">
      <c r="A55" s="3" t="s">
        <v>177</v>
      </c>
      <c r="B55" s="3" t="s">
        <v>91</v>
      </c>
      <c r="C55" s="3">
        <v>268440</v>
      </c>
      <c r="D55" s="3">
        <v>298959</v>
      </c>
      <c r="E55" s="3">
        <v>314529</v>
      </c>
      <c r="F55" s="3">
        <v>337666</v>
      </c>
      <c r="G55" s="3">
        <v>343327</v>
      </c>
      <c r="H55" s="3">
        <v>361499</v>
      </c>
      <c r="I55" s="3">
        <v>397561</v>
      </c>
      <c r="J55" s="3">
        <v>427851</v>
      </c>
    </row>
    <row r="56" spans="1:10" x14ac:dyDescent="0.25">
      <c r="A56" s="3" t="s">
        <v>177</v>
      </c>
      <c r="B56" s="3" t="s">
        <v>92</v>
      </c>
      <c r="C56" s="3"/>
      <c r="D56" s="3"/>
      <c r="E56" s="3"/>
      <c r="F56" s="3"/>
      <c r="G56" s="3"/>
      <c r="H56" s="3">
        <v>167255</v>
      </c>
      <c r="I56" s="3">
        <v>180332</v>
      </c>
      <c r="J56" s="3">
        <v>193425</v>
      </c>
    </row>
    <row r="57" spans="1:10" x14ac:dyDescent="0.25">
      <c r="A57" s="3" t="s">
        <v>177</v>
      </c>
      <c r="B57" s="3" t="s">
        <v>93</v>
      </c>
      <c r="C57" s="3">
        <v>534613</v>
      </c>
      <c r="D57" s="3">
        <v>573042</v>
      </c>
      <c r="E57" s="3">
        <v>594297</v>
      </c>
      <c r="F57" s="3">
        <v>623397</v>
      </c>
      <c r="G57" s="3">
        <v>671288</v>
      </c>
      <c r="H57" s="3">
        <v>547557</v>
      </c>
      <c r="I57" s="3">
        <v>575024</v>
      </c>
      <c r="J57" s="3">
        <v>589131</v>
      </c>
    </row>
    <row r="58" spans="1:10" x14ac:dyDescent="0.25">
      <c r="A58" s="3" t="s">
        <v>177</v>
      </c>
      <c r="B58" s="3" t="s">
        <v>94</v>
      </c>
      <c r="C58" s="3">
        <v>254870</v>
      </c>
      <c r="D58" s="3">
        <v>270472</v>
      </c>
      <c r="E58" s="3">
        <v>282787</v>
      </c>
      <c r="F58" s="3">
        <v>298931</v>
      </c>
      <c r="G58" s="3">
        <v>311049</v>
      </c>
      <c r="H58" s="3">
        <v>331246</v>
      </c>
      <c r="I58" s="3">
        <v>340741</v>
      </c>
      <c r="J58" s="3">
        <v>367063</v>
      </c>
    </row>
    <row r="59" spans="1:10" x14ac:dyDescent="0.25">
      <c r="A59" s="3" t="s">
        <v>177</v>
      </c>
      <c r="B59" s="3" t="s">
        <v>95</v>
      </c>
      <c r="C59" s="3">
        <v>101511</v>
      </c>
      <c r="D59" s="3">
        <v>112292</v>
      </c>
      <c r="E59" s="3">
        <v>115737</v>
      </c>
      <c r="F59" s="3">
        <v>124134</v>
      </c>
      <c r="G59" s="3">
        <v>127380</v>
      </c>
      <c r="H59" s="3">
        <v>132793</v>
      </c>
      <c r="I59" s="3">
        <v>141058</v>
      </c>
      <c r="J59" s="3">
        <v>148305</v>
      </c>
    </row>
    <row r="60" spans="1:10" x14ac:dyDescent="0.25">
      <c r="A60" s="3" t="s">
        <v>177</v>
      </c>
      <c r="B60" s="3" t="s">
        <v>96</v>
      </c>
      <c r="C60" s="3">
        <v>220728</v>
      </c>
      <c r="D60" s="3">
        <v>236675</v>
      </c>
      <c r="E60" s="3">
        <v>249635</v>
      </c>
      <c r="F60" s="3">
        <v>263663</v>
      </c>
      <c r="G60" s="3">
        <v>274655</v>
      </c>
      <c r="H60" s="3">
        <v>288930</v>
      </c>
      <c r="I60" s="3">
        <v>303051</v>
      </c>
      <c r="J60" s="3">
        <v>327911</v>
      </c>
    </row>
    <row r="61" spans="1:10" x14ac:dyDescent="0.25">
      <c r="A61" s="3" t="s">
        <v>177</v>
      </c>
      <c r="B61" s="3" t="s">
        <v>97</v>
      </c>
      <c r="C61" s="3">
        <v>28676</v>
      </c>
      <c r="D61" s="3">
        <v>30842</v>
      </c>
      <c r="E61" s="3">
        <v>32642</v>
      </c>
      <c r="F61" s="3">
        <v>33849</v>
      </c>
      <c r="G61" s="3">
        <v>35629</v>
      </c>
      <c r="H61" s="3">
        <v>37244</v>
      </c>
      <c r="I61" s="3">
        <v>40819</v>
      </c>
      <c r="J61" s="3">
        <v>40770</v>
      </c>
    </row>
    <row r="62" spans="1:10" x14ac:dyDescent="0.25">
      <c r="A62" s="3" t="s">
        <v>177</v>
      </c>
      <c r="B62" s="3" t="s">
        <v>98</v>
      </c>
      <c r="C62" s="3">
        <v>47573</v>
      </c>
      <c r="D62" s="3">
        <v>50517</v>
      </c>
      <c r="E62" s="3">
        <v>53675</v>
      </c>
      <c r="F62" s="3">
        <v>52509</v>
      </c>
      <c r="G62" s="3">
        <v>58805</v>
      </c>
      <c r="H62" s="3">
        <v>59572</v>
      </c>
      <c r="I62" s="3">
        <v>66298</v>
      </c>
      <c r="J62" s="3">
        <v>69701</v>
      </c>
    </row>
    <row r="65" spans="1:10" x14ac:dyDescent="0.25">
      <c r="A65" s="31" t="s">
        <v>80</v>
      </c>
      <c r="B65" s="31"/>
      <c r="C65" s="31"/>
      <c r="D65" s="31"/>
      <c r="E65" s="31"/>
      <c r="F65" s="31"/>
      <c r="G65" s="31"/>
      <c r="H65" s="31"/>
      <c r="I65" s="31"/>
      <c r="J65" s="31"/>
    </row>
    <row r="66" spans="1:10" x14ac:dyDescent="0.25">
      <c r="A66" s="4" t="s">
        <v>64</v>
      </c>
      <c r="B66" s="4" t="s">
        <v>5</v>
      </c>
      <c r="C66" s="4" t="s">
        <v>65</v>
      </c>
      <c r="D66" s="4" t="s">
        <v>66</v>
      </c>
      <c r="E66" s="4" t="s">
        <v>67</v>
      </c>
      <c r="F66" s="4" t="s">
        <v>68</v>
      </c>
      <c r="G66" s="4" t="s">
        <v>69</v>
      </c>
      <c r="H66" s="4" t="s">
        <v>70</v>
      </c>
      <c r="I66" s="4" t="s">
        <v>71</v>
      </c>
      <c r="J66" s="4" t="s">
        <v>72</v>
      </c>
    </row>
    <row r="67" spans="1:10" x14ac:dyDescent="0.25">
      <c r="A67" s="3" t="s">
        <v>177</v>
      </c>
      <c r="B67" s="3" t="s">
        <v>83</v>
      </c>
      <c r="C67" s="3">
        <v>762</v>
      </c>
      <c r="D67" s="3">
        <v>732</v>
      </c>
      <c r="E67" s="3">
        <v>2259</v>
      </c>
      <c r="F67" s="3">
        <v>2638</v>
      </c>
      <c r="G67" s="3">
        <v>877</v>
      </c>
      <c r="H67" s="3">
        <v>2617</v>
      </c>
      <c r="I67" s="3">
        <v>2300</v>
      </c>
      <c r="J67" s="3">
        <v>2718</v>
      </c>
    </row>
    <row r="68" spans="1:10" x14ac:dyDescent="0.25">
      <c r="A68" s="3" t="s">
        <v>177</v>
      </c>
      <c r="B68" s="3" t="s">
        <v>84</v>
      </c>
      <c r="C68" s="3">
        <v>1471</v>
      </c>
      <c r="D68" s="3">
        <v>1299</v>
      </c>
      <c r="E68" s="3">
        <v>3675</v>
      </c>
      <c r="F68" s="3">
        <v>2786</v>
      </c>
      <c r="G68" s="3">
        <v>2542</v>
      </c>
      <c r="H68" s="3">
        <v>2955</v>
      </c>
      <c r="I68" s="3">
        <v>2651</v>
      </c>
      <c r="J68" s="3">
        <v>2806</v>
      </c>
    </row>
    <row r="69" spans="1:10" x14ac:dyDescent="0.25">
      <c r="A69" s="3" t="s">
        <v>177</v>
      </c>
      <c r="B69" s="3" t="s">
        <v>85</v>
      </c>
      <c r="C69" s="3">
        <v>1905</v>
      </c>
      <c r="D69" s="3">
        <v>1850</v>
      </c>
      <c r="E69" s="3">
        <v>3905</v>
      </c>
      <c r="F69" s="3">
        <v>2230</v>
      </c>
      <c r="G69" s="3">
        <v>2025</v>
      </c>
      <c r="H69" s="3">
        <v>2628</v>
      </c>
      <c r="I69" s="3">
        <v>2394</v>
      </c>
      <c r="J69" s="3">
        <v>3070</v>
      </c>
    </row>
    <row r="70" spans="1:10" x14ac:dyDescent="0.25">
      <c r="A70" s="3" t="s">
        <v>177</v>
      </c>
      <c r="B70" s="3" t="s">
        <v>86</v>
      </c>
      <c r="C70" s="3">
        <v>1851</v>
      </c>
      <c r="D70" s="3">
        <v>1550</v>
      </c>
      <c r="E70" s="3">
        <v>2823</v>
      </c>
      <c r="F70" s="3">
        <v>2282</v>
      </c>
      <c r="G70" s="3">
        <v>3989</v>
      </c>
      <c r="H70" s="3">
        <v>2234</v>
      </c>
      <c r="I70" s="3">
        <v>2420</v>
      </c>
      <c r="J70" s="3">
        <v>3211</v>
      </c>
    </row>
    <row r="71" spans="1:10" x14ac:dyDescent="0.25">
      <c r="A71" s="3" t="s">
        <v>177</v>
      </c>
      <c r="B71" s="3" t="s">
        <v>87</v>
      </c>
      <c r="C71" s="3">
        <v>3250</v>
      </c>
      <c r="D71" s="3">
        <v>3212</v>
      </c>
      <c r="E71" s="3">
        <v>2418</v>
      </c>
      <c r="F71" s="3">
        <v>3038</v>
      </c>
      <c r="G71" s="3">
        <v>3745</v>
      </c>
      <c r="H71" s="3">
        <v>3127</v>
      </c>
      <c r="I71" s="3">
        <v>2710</v>
      </c>
      <c r="J71" s="3">
        <v>2949</v>
      </c>
    </row>
    <row r="72" spans="1:10" x14ac:dyDescent="0.25">
      <c r="A72" s="3" t="s">
        <v>177</v>
      </c>
      <c r="B72" s="3" t="s">
        <v>88</v>
      </c>
      <c r="C72" s="3">
        <v>7671</v>
      </c>
      <c r="D72" s="3">
        <v>7921</v>
      </c>
      <c r="E72" s="3">
        <v>4596</v>
      </c>
      <c r="F72" s="3">
        <v>6462</v>
      </c>
      <c r="G72" s="3">
        <v>8998</v>
      </c>
      <c r="H72" s="3">
        <v>6576</v>
      </c>
      <c r="I72" s="3">
        <v>6363</v>
      </c>
      <c r="J72" s="3">
        <v>7356</v>
      </c>
    </row>
    <row r="73" spans="1:10" x14ac:dyDescent="0.25">
      <c r="A73" s="3" t="s">
        <v>177</v>
      </c>
      <c r="B73" s="3" t="s">
        <v>89</v>
      </c>
      <c r="C73" s="3">
        <v>13810</v>
      </c>
      <c r="D73" s="3">
        <v>13681</v>
      </c>
      <c r="E73" s="3">
        <v>7790</v>
      </c>
      <c r="F73" s="3">
        <v>10981</v>
      </c>
      <c r="G73" s="3">
        <v>17723</v>
      </c>
      <c r="H73" s="3">
        <v>13530</v>
      </c>
      <c r="I73" s="3">
        <v>13199</v>
      </c>
      <c r="J73" s="3">
        <v>13202</v>
      </c>
    </row>
    <row r="74" spans="1:10" x14ac:dyDescent="0.25">
      <c r="A74" s="3" t="s">
        <v>177</v>
      </c>
      <c r="B74" s="3" t="s">
        <v>90</v>
      </c>
      <c r="C74" s="3">
        <v>6950</v>
      </c>
      <c r="D74" s="3">
        <v>6645</v>
      </c>
      <c r="E74" s="3">
        <v>3656</v>
      </c>
      <c r="F74" s="3">
        <v>5097</v>
      </c>
      <c r="G74" s="3">
        <v>7165</v>
      </c>
      <c r="H74" s="3">
        <v>5244</v>
      </c>
      <c r="I74" s="3">
        <v>4234</v>
      </c>
      <c r="J74" s="3">
        <v>5077</v>
      </c>
    </row>
    <row r="75" spans="1:10" x14ac:dyDescent="0.25">
      <c r="A75" s="3" t="s">
        <v>177</v>
      </c>
      <c r="B75" s="3" t="s">
        <v>91</v>
      </c>
      <c r="C75" s="3">
        <v>6472</v>
      </c>
      <c r="D75" s="3">
        <v>6598</v>
      </c>
      <c r="E75" s="3">
        <v>4987</v>
      </c>
      <c r="F75" s="3">
        <v>4658</v>
      </c>
      <c r="G75" s="3">
        <v>5687</v>
      </c>
      <c r="H75" s="3">
        <v>5143</v>
      </c>
      <c r="I75" s="3">
        <v>4342</v>
      </c>
      <c r="J75" s="3">
        <v>5169</v>
      </c>
    </row>
    <row r="76" spans="1:10" x14ac:dyDescent="0.25">
      <c r="A76" s="3" t="s">
        <v>177</v>
      </c>
      <c r="B76" s="3" t="s">
        <v>92</v>
      </c>
      <c r="C76" s="3"/>
      <c r="D76" s="3"/>
      <c r="E76" s="3"/>
      <c r="F76" s="3"/>
      <c r="G76" s="3"/>
      <c r="H76" s="3">
        <v>2865</v>
      </c>
      <c r="I76" s="3">
        <v>2276</v>
      </c>
      <c r="J76" s="3">
        <v>3308</v>
      </c>
    </row>
    <row r="77" spans="1:10" x14ac:dyDescent="0.25">
      <c r="A77" s="3" t="s">
        <v>177</v>
      </c>
      <c r="B77" s="3" t="s">
        <v>93</v>
      </c>
      <c r="C77" s="3">
        <v>11577</v>
      </c>
      <c r="D77" s="3">
        <v>11862</v>
      </c>
      <c r="E77" s="3">
        <v>5779</v>
      </c>
      <c r="F77" s="3">
        <v>9599</v>
      </c>
      <c r="G77" s="3">
        <v>11490</v>
      </c>
      <c r="H77" s="3">
        <v>7177</v>
      </c>
      <c r="I77" s="3">
        <v>6054</v>
      </c>
      <c r="J77" s="3">
        <v>7076</v>
      </c>
    </row>
    <row r="78" spans="1:10" x14ac:dyDescent="0.25">
      <c r="A78" s="3" t="s">
        <v>177</v>
      </c>
      <c r="B78" s="3" t="s">
        <v>94</v>
      </c>
      <c r="C78" s="3">
        <v>7012</v>
      </c>
      <c r="D78" s="3">
        <v>6314</v>
      </c>
      <c r="E78" s="3">
        <v>3995</v>
      </c>
      <c r="F78" s="3">
        <v>5436</v>
      </c>
      <c r="G78" s="3">
        <v>7040</v>
      </c>
      <c r="H78" s="3">
        <v>5189</v>
      </c>
      <c r="I78" s="3">
        <v>4015</v>
      </c>
      <c r="J78" s="3">
        <v>4916</v>
      </c>
    </row>
    <row r="79" spans="1:10" x14ac:dyDescent="0.25">
      <c r="A79" s="3" t="s">
        <v>177</v>
      </c>
      <c r="B79" s="3" t="s">
        <v>95</v>
      </c>
      <c r="C79" s="3">
        <v>2477</v>
      </c>
      <c r="D79" s="3">
        <v>2496</v>
      </c>
      <c r="E79" s="3">
        <v>4364</v>
      </c>
      <c r="F79" s="3">
        <v>3660</v>
      </c>
      <c r="G79" s="3">
        <v>3375</v>
      </c>
      <c r="H79" s="3">
        <v>3403</v>
      </c>
      <c r="I79" s="3">
        <v>2800</v>
      </c>
      <c r="J79" s="3">
        <v>3861</v>
      </c>
    </row>
    <row r="80" spans="1:10" x14ac:dyDescent="0.25">
      <c r="A80" s="3" t="s">
        <v>177</v>
      </c>
      <c r="B80" s="3" t="s">
        <v>96</v>
      </c>
      <c r="C80" s="3">
        <v>6271</v>
      </c>
      <c r="D80" s="3">
        <v>5458</v>
      </c>
      <c r="E80" s="3">
        <v>4392</v>
      </c>
      <c r="F80" s="3">
        <v>4077</v>
      </c>
      <c r="G80" s="3">
        <v>6187</v>
      </c>
      <c r="H80" s="3">
        <v>4146</v>
      </c>
      <c r="I80" s="3">
        <v>3597</v>
      </c>
      <c r="J80" s="3">
        <v>3924</v>
      </c>
    </row>
    <row r="81" spans="1:10" x14ac:dyDescent="0.25">
      <c r="A81" s="3" t="s">
        <v>177</v>
      </c>
      <c r="B81" s="3" t="s">
        <v>97</v>
      </c>
      <c r="C81" s="3">
        <v>1189</v>
      </c>
      <c r="D81" s="3">
        <v>1080</v>
      </c>
      <c r="E81" s="3">
        <v>2857</v>
      </c>
      <c r="F81" s="3">
        <v>1865</v>
      </c>
      <c r="G81" s="3">
        <v>1152</v>
      </c>
      <c r="H81" s="3">
        <v>1789</v>
      </c>
      <c r="I81" s="3">
        <v>1695</v>
      </c>
      <c r="J81" s="3">
        <v>1449</v>
      </c>
    </row>
    <row r="82" spans="1:10" x14ac:dyDescent="0.25">
      <c r="A82" s="3" t="s">
        <v>177</v>
      </c>
      <c r="B82" s="3" t="s">
        <v>98</v>
      </c>
      <c r="C82" s="3">
        <v>990</v>
      </c>
      <c r="D82" s="3">
        <v>762</v>
      </c>
      <c r="E82" s="3">
        <v>1588</v>
      </c>
      <c r="F82" s="3">
        <v>1916</v>
      </c>
      <c r="G82" s="3">
        <v>1892</v>
      </c>
      <c r="H82" s="3">
        <v>2325</v>
      </c>
      <c r="I82" s="3">
        <v>1861</v>
      </c>
      <c r="J82" s="3">
        <v>1964</v>
      </c>
    </row>
  </sheetData>
  <mergeCells count="4">
    <mergeCell ref="A5:J5"/>
    <mergeCell ref="A25:J25"/>
    <mergeCell ref="A45:J45"/>
    <mergeCell ref="A65:J65"/>
  </mergeCells>
  <pageMargins left="0.7" right="0.7" top="0.75" bottom="0.75" header="0.3" footer="0.3"/>
  <pageSetup paperSize="9" orientation="portrait" horizontalDpi="300" verticalDpi="300"/>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J26"/>
  <sheetViews>
    <sheetView workbookViewId="0"/>
  </sheetViews>
  <sheetFormatPr baseColWidth="10" defaultColWidth="11.42578125" defaultRowHeight="15" x14ac:dyDescent="0.25"/>
  <cols>
    <col min="1" max="1" width="16.7109375" bestFit="1" customWidth="1"/>
    <col min="2" max="2" width="12.42578125" bestFit="1" customWidth="1"/>
  </cols>
  <sheetData>
    <row r="1" spans="1:10" x14ac:dyDescent="0.25">
      <c r="A1" s="5" t="str">
        <f>HYPERLINK("#'Indice'!A1", "Indice")</f>
        <v>Indice</v>
      </c>
    </row>
    <row r="2" spans="1:10" x14ac:dyDescent="0.25">
      <c r="A2" s="15" t="s">
        <v>176</v>
      </c>
    </row>
    <row r="3" spans="1:10" x14ac:dyDescent="0.25">
      <c r="A3" s="8" t="s">
        <v>156</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3" t="s">
        <v>177</v>
      </c>
      <c r="B7" s="3" t="s">
        <v>99</v>
      </c>
      <c r="C7" s="3">
        <v>371197</v>
      </c>
      <c r="D7" s="3">
        <v>341949</v>
      </c>
      <c r="E7" s="3">
        <v>375778</v>
      </c>
      <c r="F7" s="3">
        <v>330712</v>
      </c>
      <c r="G7" s="3">
        <v>287747</v>
      </c>
      <c r="H7" s="3">
        <v>351083</v>
      </c>
      <c r="I7" s="3">
        <v>312474</v>
      </c>
      <c r="J7" s="3">
        <v>287863</v>
      </c>
    </row>
    <row r="8" spans="1:10" x14ac:dyDescent="0.25">
      <c r="A8" s="3" t="s">
        <v>177</v>
      </c>
      <c r="B8" s="3" t="s">
        <v>100</v>
      </c>
      <c r="C8" s="3">
        <v>173063</v>
      </c>
      <c r="D8" s="3">
        <v>195333</v>
      </c>
      <c r="E8" s="3">
        <v>230396</v>
      </c>
      <c r="F8" s="3">
        <v>229693</v>
      </c>
      <c r="G8" s="3">
        <v>193235</v>
      </c>
      <c r="H8" s="3">
        <v>262590</v>
      </c>
      <c r="I8" s="3">
        <v>261849</v>
      </c>
      <c r="J8" s="3">
        <v>264183</v>
      </c>
    </row>
    <row r="11" spans="1:10" x14ac:dyDescent="0.25">
      <c r="A11" s="31" t="s">
        <v>78</v>
      </c>
      <c r="B11" s="31"/>
      <c r="C11" s="31"/>
      <c r="D11" s="31"/>
      <c r="E11" s="31"/>
      <c r="F11" s="31"/>
      <c r="G11" s="31"/>
      <c r="H11" s="31"/>
      <c r="I11" s="31"/>
      <c r="J11" s="31"/>
    </row>
    <row r="12" spans="1:10" x14ac:dyDescent="0.25">
      <c r="A12" s="4" t="s">
        <v>64</v>
      </c>
      <c r="B12" s="4" t="s">
        <v>5</v>
      </c>
      <c r="C12" s="4" t="s">
        <v>65</v>
      </c>
      <c r="D12" s="4" t="s">
        <v>66</v>
      </c>
      <c r="E12" s="4" t="s">
        <v>67</v>
      </c>
      <c r="F12" s="4" t="s">
        <v>68</v>
      </c>
      <c r="G12" s="4" t="s">
        <v>69</v>
      </c>
      <c r="H12" s="4" t="s">
        <v>70</v>
      </c>
      <c r="I12" s="4" t="s">
        <v>71</v>
      </c>
      <c r="J12" s="4" t="s">
        <v>72</v>
      </c>
    </row>
    <row r="13" spans="1:10" x14ac:dyDescent="0.25">
      <c r="A13" s="3" t="s">
        <v>177</v>
      </c>
      <c r="B13" s="3" t="s">
        <v>99</v>
      </c>
      <c r="C13" s="3">
        <v>10278.1652342125</v>
      </c>
      <c r="D13" s="3">
        <v>11516.326534882201</v>
      </c>
      <c r="E13" s="3">
        <v>18017.005313932601</v>
      </c>
      <c r="F13" s="3">
        <v>17427.5066889429</v>
      </c>
      <c r="G13" s="3">
        <v>10998.7888813708</v>
      </c>
      <c r="H13" s="3">
        <v>14382.031799658</v>
      </c>
      <c r="I13" s="3">
        <v>12422.902643704299</v>
      </c>
      <c r="J13" s="3">
        <v>14243.057861184399</v>
      </c>
    </row>
    <row r="14" spans="1:10" x14ac:dyDescent="0.25">
      <c r="A14" s="3" t="s">
        <v>177</v>
      </c>
      <c r="B14" s="3" t="s">
        <v>100</v>
      </c>
      <c r="C14" s="3">
        <v>6943.6982238029104</v>
      </c>
      <c r="D14" s="3">
        <v>8443.0735246391796</v>
      </c>
      <c r="E14" s="3">
        <v>12995.2642665894</v>
      </c>
      <c r="F14" s="3">
        <v>12019.8149348836</v>
      </c>
      <c r="G14" s="3">
        <v>7136.1916168322095</v>
      </c>
      <c r="H14" s="3">
        <v>12080.005906447301</v>
      </c>
      <c r="I14" s="3">
        <v>9727.6909081168797</v>
      </c>
      <c r="J14" s="3">
        <v>9329.1949791687603</v>
      </c>
    </row>
    <row r="17" spans="1:10" x14ac:dyDescent="0.25">
      <c r="A17" s="31" t="s">
        <v>79</v>
      </c>
      <c r="B17" s="31"/>
      <c r="C17" s="31"/>
      <c r="D17" s="31"/>
      <c r="E17" s="31"/>
      <c r="F17" s="31"/>
      <c r="G17" s="31"/>
      <c r="H17" s="31"/>
      <c r="I17" s="31"/>
      <c r="J17" s="31"/>
    </row>
    <row r="18" spans="1:10" x14ac:dyDescent="0.25">
      <c r="A18" s="4" t="s">
        <v>64</v>
      </c>
      <c r="B18" s="4" t="s">
        <v>5</v>
      </c>
      <c r="C18" s="4" t="s">
        <v>65</v>
      </c>
      <c r="D18" s="4" t="s">
        <v>66</v>
      </c>
      <c r="E18" s="4" t="s">
        <v>67</v>
      </c>
      <c r="F18" s="4" t="s">
        <v>68</v>
      </c>
      <c r="G18" s="4" t="s">
        <v>69</v>
      </c>
      <c r="H18" s="4" t="s">
        <v>70</v>
      </c>
      <c r="I18" s="4" t="s">
        <v>71</v>
      </c>
      <c r="J18" s="4" t="s">
        <v>72</v>
      </c>
    </row>
    <row r="19" spans="1:10" x14ac:dyDescent="0.25">
      <c r="A19" s="3" t="s">
        <v>177</v>
      </c>
      <c r="B19" s="3" t="s">
        <v>99</v>
      </c>
      <c r="C19" s="3">
        <v>3163948</v>
      </c>
      <c r="D19" s="3">
        <v>3306001</v>
      </c>
      <c r="E19" s="3">
        <v>3281291</v>
      </c>
      <c r="F19" s="3">
        <v>3560629</v>
      </c>
      <c r="G19" s="3">
        <v>3639681</v>
      </c>
      <c r="H19" s="3">
        <v>3670162</v>
      </c>
      <c r="I19" s="3">
        <v>3746370</v>
      </c>
      <c r="J19" s="3">
        <v>3660856</v>
      </c>
    </row>
    <row r="20" spans="1:10" x14ac:dyDescent="0.25">
      <c r="A20" s="3" t="s">
        <v>177</v>
      </c>
      <c r="B20" s="3" t="s">
        <v>100</v>
      </c>
      <c r="C20" s="3">
        <v>1267168</v>
      </c>
      <c r="D20" s="3">
        <v>1479261</v>
      </c>
      <c r="E20" s="3">
        <v>1816603</v>
      </c>
      <c r="F20" s="3">
        <v>1860068</v>
      </c>
      <c r="G20" s="3">
        <v>2001223</v>
      </c>
      <c r="H20" s="3">
        <v>2327580</v>
      </c>
      <c r="I20" s="3">
        <v>2888901</v>
      </c>
      <c r="J20" s="3">
        <v>3337237</v>
      </c>
    </row>
    <row r="23" spans="1:10" x14ac:dyDescent="0.25">
      <c r="A23" s="31" t="s">
        <v>80</v>
      </c>
      <c r="B23" s="31"/>
      <c r="C23" s="31"/>
      <c r="D23" s="31"/>
      <c r="E23" s="31"/>
      <c r="F23" s="31"/>
      <c r="G23" s="31"/>
      <c r="H23" s="31"/>
      <c r="I23" s="31"/>
      <c r="J23" s="31"/>
    </row>
    <row r="24" spans="1:10" x14ac:dyDescent="0.25">
      <c r="A24" s="4" t="s">
        <v>64</v>
      </c>
      <c r="B24" s="4" t="s">
        <v>5</v>
      </c>
      <c r="C24" s="4" t="s">
        <v>65</v>
      </c>
      <c r="D24" s="4" t="s">
        <v>66</v>
      </c>
      <c r="E24" s="4" t="s">
        <v>67</v>
      </c>
      <c r="F24" s="4" t="s">
        <v>68</v>
      </c>
      <c r="G24" s="4" t="s">
        <v>69</v>
      </c>
      <c r="H24" s="4" t="s">
        <v>70</v>
      </c>
      <c r="I24" s="4" t="s">
        <v>71</v>
      </c>
      <c r="J24" s="4" t="s">
        <v>72</v>
      </c>
    </row>
    <row r="25" spans="1:10" x14ac:dyDescent="0.25">
      <c r="A25" s="3" t="s">
        <v>177</v>
      </c>
      <c r="B25" s="3" t="s">
        <v>99</v>
      </c>
      <c r="C25" s="3">
        <v>53945</v>
      </c>
      <c r="D25" s="3">
        <v>49847</v>
      </c>
      <c r="E25" s="3">
        <v>36810</v>
      </c>
      <c r="F25" s="3">
        <v>41898</v>
      </c>
      <c r="G25" s="3">
        <v>52057</v>
      </c>
      <c r="H25" s="3">
        <v>41450</v>
      </c>
      <c r="I25" s="3">
        <v>31659</v>
      </c>
      <c r="J25" s="3">
        <v>34874</v>
      </c>
    </row>
    <row r="26" spans="1:10" x14ac:dyDescent="0.25">
      <c r="A26" s="3" t="s">
        <v>177</v>
      </c>
      <c r="B26" s="3" t="s">
        <v>100</v>
      </c>
      <c r="C26" s="3">
        <v>19713</v>
      </c>
      <c r="D26" s="3">
        <v>21613</v>
      </c>
      <c r="E26" s="3">
        <v>22274</v>
      </c>
      <c r="F26" s="3">
        <v>24827</v>
      </c>
      <c r="G26" s="3">
        <v>31830</v>
      </c>
      <c r="H26" s="3">
        <v>29498</v>
      </c>
      <c r="I26" s="3">
        <v>31252</v>
      </c>
      <c r="J26" s="3">
        <v>37182</v>
      </c>
    </row>
  </sheetData>
  <mergeCells count="4">
    <mergeCell ref="A5:J5"/>
    <mergeCell ref="A11:J11"/>
    <mergeCell ref="A17:J17"/>
    <mergeCell ref="A23:J23"/>
  </mergeCells>
  <pageMargins left="0.7" right="0.7" top="0.75" bottom="0.75" header="0.3" footer="0.3"/>
  <pageSetup paperSize="9" orientation="portrait" horizontalDpi="300" verticalDpi="300"/>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J34"/>
  <sheetViews>
    <sheetView workbookViewId="0"/>
  </sheetViews>
  <sheetFormatPr baseColWidth="10" defaultColWidth="11.42578125" defaultRowHeight="15" x14ac:dyDescent="0.25"/>
  <cols>
    <col min="1" max="1" width="16.7109375" bestFit="1" customWidth="1"/>
    <col min="2" max="2" width="12.42578125" bestFit="1" customWidth="1"/>
  </cols>
  <sheetData>
    <row r="1" spans="1:10" x14ac:dyDescent="0.25">
      <c r="A1" s="5" t="str">
        <f>HYPERLINK("#'Indice'!A1", "Indice")</f>
        <v>Indice</v>
      </c>
    </row>
    <row r="2" spans="1:10" x14ac:dyDescent="0.25">
      <c r="A2" s="15" t="s">
        <v>176</v>
      </c>
    </row>
    <row r="3" spans="1:10" x14ac:dyDescent="0.25">
      <c r="A3" s="8" t="s">
        <v>156</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3" t="s">
        <v>177</v>
      </c>
      <c r="B7" s="3" t="s">
        <v>101</v>
      </c>
      <c r="C7" s="3">
        <v>41491</v>
      </c>
      <c r="D7" s="3">
        <v>42742</v>
      </c>
      <c r="E7" s="3">
        <v>69610</v>
      </c>
      <c r="F7" s="3">
        <v>50965</v>
      </c>
      <c r="G7" s="3">
        <v>49526</v>
      </c>
      <c r="H7" s="3">
        <v>89150</v>
      </c>
      <c r="I7" s="3">
        <v>93229</v>
      </c>
      <c r="J7" s="3">
        <v>76152</v>
      </c>
    </row>
    <row r="8" spans="1:10" x14ac:dyDescent="0.25">
      <c r="A8" s="3" t="s">
        <v>177</v>
      </c>
      <c r="B8" s="3" t="s">
        <v>102</v>
      </c>
      <c r="C8" s="3">
        <v>157475</v>
      </c>
      <c r="D8" s="3">
        <v>134230</v>
      </c>
      <c r="E8" s="3">
        <v>184092</v>
      </c>
      <c r="F8" s="3">
        <v>156651</v>
      </c>
      <c r="G8" s="3">
        <v>132636</v>
      </c>
      <c r="H8" s="3">
        <v>176698</v>
      </c>
      <c r="I8" s="3">
        <v>199771</v>
      </c>
      <c r="J8" s="3">
        <v>208445</v>
      </c>
    </row>
    <row r="9" spans="1:10" x14ac:dyDescent="0.25">
      <c r="A9" s="3" t="s">
        <v>177</v>
      </c>
      <c r="B9" s="3" t="s">
        <v>103</v>
      </c>
      <c r="C9" s="3">
        <v>192516</v>
      </c>
      <c r="D9" s="3">
        <v>196158</v>
      </c>
      <c r="E9" s="3">
        <v>203663</v>
      </c>
      <c r="F9" s="3">
        <v>184414</v>
      </c>
      <c r="G9" s="3">
        <v>159367</v>
      </c>
      <c r="H9" s="3">
        <v>182635</v>
      </c>
      <c r="I9" s="3">
        <v>164997</v>
      </c>
      <c r="J9" s="3">
        <v>139444</v>
      </c>
    </row>
    <row r="10" spans="1:10" x14ac:dyDescent="0.25">
      <c r="A10" s="3" t="s">
        <v>177</v>
      </c>
      <c r="B10" s="3" t="s">
        <v>104</v>
      </c>
      <c r="C10" s="3">
        <v>152764</v>
      </c>
      <c r="D10" s="3">
        <v>163975</v>
      </c>
      <c r="E10" s="3">
        <v>148809</v>
      </c>
      <c r="F10" s="3">
        <v>168375</v>
      </c>
      <c r="G10" s="3">
        <v>139416</v>
      </c>
      <c r="H10" s="3">
        <v>165190</v>
      </c>
      <c r="I10" s="3">
        <v>116326</v>
      </c>
      <c r="J10" s="3">
        <v>128005</v>
      </c>
    </row>
    <row r="13" spans="1:10" x14ac:dyDescent="0.25">
      <c r="A13" s="31" t="s">
        <v>78</v>
      </c>
      <c r="B13" s="31"/>
      <c r="C13" s="31"/>
      <c r="D13" s="31"/>
      <c r="E13" s="31"/>
      <c r="F13" s="31"/>
      <c r="G13" s="31"/>
      <c r="H13" s="31"/>
      <c r="I13" s="31"/>
      <c r="J13" s="31"/>
    </row>
    <row r="14" spans="1:10" x14ac:dyDescent="0.25">
      <c r="A14" s="4" t="s">
        <v>64</v>
      </c>
      <c r="B14" s="4" t="s">
        <v>5</v>
      </c>
      <c r="C14" s="4" t="s">
        <v>65</v>
      </c>
      <c r="D14" s="4" t="s">
        <v>66</v>
      </c>
      <c r="E14" s="4" t="s">
        <v>67</v>
      </c>
      <c r="F14" s="4" t="s">
        <v>68</v>
      </c>
      <c r="G14" s="4" t="s">
        <v>69</v>
      </c>
      <c r="H14" s="4" t="s">
        <v>70</v>
      </c>
      <c r="I14" s="4" t="s">
        <v>71</v>
      </c>
      <c r="J14" s="4" t="s">
        <v>72</v>
      </c>
    </row>
    <row r="15" spans="1:10" x14ac:dyDescent="0.25">
      <c r="A15" s="3" t="s">
        <v>177</v>
      </c>
      <c r="B15" s="3" t="s">
        <v>101</v>
      </c>
      <c r="C15" s="3">
        <v>3427.4640901407502</v>
      </c>
      <c r="D15" s="3">
        <v>3681.3218320318701</v>
      </c>
      <c r="E15" s="3">
        <v>9370.7202054257796</v>
      </c>
      <c r="F15" s="3">
        <v>4993.8637393728004</v>
      </c>
      <c r="G15" s="3">
        <v>3987.11824606035</v>
      </c>
      <c r="H15" s="3">
        <v>10103.3309730739</v>
      </c>
      <c r="I15" s="3">
        <v>6899.0732725915004</v>
      </c>
      <c r="J15" s="3">
        <v>5633.2104245418795</v>
      </c>
    </row>
    <row r="16" spans="1:10" x14ac:dyDescent="0.25">
      <c r="A16" s="3" t="s">
        <v>177</v>
      </c>
      <c r="B16" s="3" t="s">
        <v>102</v>
      </c>
      <c r="C16" s="3">
        <v>6786.7837786344198</v>
      </c>
      <c r="D16" s="3">
        <v>6700.2023379644797</v>
      </c>
      <c r="E16" s="3">
        <v>13096.430480974201</v>
      </c>
      <c r="F16" s="3">
        <v>11670.487538821701</v>
      </c>
      <c r="G16" s="3">
        <v>7832.8013418167202</v>
      </c>
      <c r="H16" s="3">
        <v>11376.0335715048</v>
      </c>
      <c r="I16" s="3">
        <v>9300.93503652441</v>
      </c>
      <c r="J16" s="3">
        <v>11950.027784080599</v>
      </c>
    </row>
    <row r="17" spans="1:10" x14ac:dyDescent="0.25">
      <c r="A17" s="3" t="s">
        <v>177</v>
      </c>
      <c r="B17" s="3" t="s">
        <v>103</v>
      </c>
      <c r="C17" s="3">
        <v>7446.4406722372896</v>
      </c>
      <c r="D17" s="3">
        <v>7988.7815643658896</v>
      </c>
      <c r="E17" s="3">
        <v>12504.900438315</v>
      </c>
      <c r="F17" s="3">
        <v>9609.9728159528695</v>
      </c>
      <c r="G17" s="3">
        <v>5795.3267259443201</v>
      </c>
      <c r="H17" s="3">
        <v>7801.53196200824</v>
      </c>
      <c r="I17" s="3">
        <v>8198.4710789964101</v>
      </c>
      <c r="J17" s="3">
        <v>8552.7691745109805</v>
      </c>
    </row>
    <row r="18" spans="1:10" x14ac:dyDescent="0.25">
      <c r="A18" s="3" t="s">
        <v>177</v>
      </c>
      <c r="B18" s="3" t="s">
        <v>104</v>
      </c>
      <c r="C18" s="3">
        <v>6184.9514160505196</v>
      </c>
      <c r="D18" s="3">
        <v>7795.9559080610397</v>
      </c>
      <c r="E18" s="3">
        <v>8352.0014698043706</v>
      </c>
      <c r="F18" s="3">
        <v>12708.834173007601</v>
      </c>
      <c r="G18" s="3">
        <v>5972.2055541916297</v>
      </c>
      <c r="H18" s="3">
        <v>6720.9005529583301</v>
      </c>
      <c r="I18" s="3">
        <v>5967.6203087295098</v>
      </c>
      <c r="J18" s="3">
        <v>5673.01916934991</v>
      </c>
    </row>
    <row r="21" spans="1:10" x14ac:dyDescent="0.25">
      <c r="A21" s="31" t="s">
        <v>79</v>
      </c>
      <c r="B21" s="31"/>
      <c r="C21" s="31"/>
      <c r="D21" s="31"/>
      <c r="E21" s="31"/>
      <c r="F21" s="31"/>
      <c r="G21" s="31"/>
      <c r="H21" s="31"/>
      <c r="I21" s="31"/>
      <c r="J21" s="31"/>
    </row>
    <row r="22" spans="1:10" x14ac:dyDescent="0.25">
      <c r="A22" s="4" t="s">
        <v>64</v>
      </c>
      <c r="B22" s="4" t="s">
        <v>5</v>
      </c>
      <c r="C22" s="4" t="s">
        <v>65</v>
      </c>
      <c r="D22" s="4" t="s">
        <v>66</v>
      </c>
      <c r="E22" s="4" t="s">
        <v>67</v>
      </c>
      <c r="F22" s="4" t="s">
        <v>68</v>
      </c>
      <c r="G22" s="4" t="s">
        <v>69</v>
      </c>
      <c r="H22" s="4" t="s">
        <v>70</v>
      </c>
      <c r="I22" s="4" t="s">
        <v>71</v>
      </c>
      <c r="J22" s="4" t="s">
        <v>72</v>
      </c>
    </row>
    <row r="23" spans="1:10" x14ac:dyDescent="0.25">
      <c r="A23" s="3" t="s">
        <v>177</v>
      </c>
      <c r="B23" s="3" t="s">
        <v>101</v>
      </c>
      <c r="C23" s="3">
        <v>328208</v>
      </c>
      <c r="D23" s="3">
        <v>338661</v>
      </c>
      <c r="E23" s="3">
        <v>393091</v>
      </c>
      <c r="F23" s="3">
        <v>433586</v>
      </c>
      <c r="G23" s="3">
        <v>447291</v>
      </c>
      <c r="H23" s="3">
        <v>508451</v>
      </c>
      <c r="I23" s="3">
        <v>500409</v>
      </c>
      <c r="J23" s="3">
        <v>545206</v>
      </c>
    </row>
    <row r="24" spans="1:10" x14ac:dyDescent="0.25">
      <c r="A24" s="3" t="s">
        <v>177</v>
      </c>
      <c r="B24" s="3" t="s">
        <v>102</v>
      </c>
      <c r="C24" s="3">
        <v>1411371</v>
      </c>
      <c r="D24" s="3">
        <v>1502807</v>
      </c>
      <c r="E24" s="3">
        <v>1591164</v>
      </c>
      <c r="F24" s="3">
        <v>1642114</v>
      </c>
      <c r="G24" s="3">
        <v>1682816</v>
      </c>
      <c r="H24" s="3">
        <v>1783270</v>
      </c>
      <c r="I24" s="3">
        <v>2090759</v>
      </c>
      <c r="J24" s="3">
        <v>2168985</v>
      </c>
    </row>
    <row r="25" spans="1:10" x14ac:dyDescent="0.25">
      <c r="A25" s="3" t="s">
        <v>177</v>
      </c>
      <c r="B25" s="3" t="s">
        <v>103</v>
      </c>
      <c r="C25" s="3">
        <v>1471505</v>
      </c>
      <c r="D25" s="3">
        <v>1589669</v>
      </c>
      <c r="E25" s="3">
        <v>1663880</v>
      </c>
      <c r="F25" s="3">
        <v>1776106</v>
      </c>
      <c r="G25" s="3">
        <v>1814738</v>
      </c>
      <c r="H25" s="3">
        <v>1858422</v>
      </c>
      <c r="I25" s="3">
        <v>2043823</v>
      </c>
      <c r="J25" s="3">
        <v>2079832</v>
      </c>
    </row>
    <row r="26" spans="1:10" x14ac:dyDescent="0.25">
      <c r="A26" s="3" t="s">
        <v>177</v>
      </c>
      <c r="B26" s="3" t="s">
        <v>104</v>
      </c>
      <c r="C26" s="3">
        <v>1219537</v>
      </c>
      <c r="D26" s="3">
        <v>1353852</v>
      </c>
      <c r="E26" s="3">
        <v>1449759</v>
      </c>
      <c r="F26" s="3">
        <v>1568600</v>
      </c>
      <c r="G26" s="3">
        <v>1695899</v>
      </c>
      <c r="H26" s="3">
        <v>1847556</v>
      </c>
      <c r="I26" s="3">
        <v>2000170</v>
      </c>
      <c r="J26" s="3">
        <v>2203847</v>
      </c>
    </row>
    <row r="29" spans="1:10" x14ac:dyDescent="0.25">
      <c r="A29" s="31" t="s">
        <v>80</v>
      </c>
      <c r="B29" s="31"/>
      <c r="C29" s="31"/>
      <c r="D29" s="31"/>
      <c r="E29" s="31"/>
      <c r="F29" s="31"/>
      <c r="G29" s="31"/>
      <c r="H29" s="31"/>
      <c r="I29" s="31"/>
      <c r="J29" s="31"/>
    </row>
    <row r="30" spans="1:10" x14ac:dyDescent="0.25">
      <c r="A30" s="4" t="s">
        <v>64</v>
      </c>
      <c r="B30" s="4" t="s">
        <v>5</v>
      </c>
      <c r="C30" s="4" t="s">
        <v>65</v>
      </c>
      <c r="D30" s="4" t="s">
        <v>66</v>
      </c>
      <c r="E30" s="4" t="s">
        <v>67</v>
      </c>
      <c r="F30" s="4" t="s">
        <v>68</v>
      </c>
      <c r="G30" s="4" t="s">
        <v>69</v>
      </c>
      <c r="H30" s="4" t="s">
        <v>70</v>
      </c>
      <c r="I30" s="4" t="s">
        <v>71</v>
      </c>
      <c r="J30" s="4" t="s">
        <v>72</v>
      </c>
    </row>
    <row r="31" spans="1:10" x14ac:dyDescent="0.25">
      <c r="A31" s="3" t="s">
        <v>177</v>
      </c>
      <c r="B31" s="3" t="s">
        <v>101</v>
      </c>
      <c r="C31" s="3">
        <v>4225</v>
      </c>
      <c r="D31" s="3">
        <v>3971</v>
      </c>
      <c r="E31" s="3">
        <v>4307</v>
      </c>
      <c r="F31" s="3">
        <v>4633</v>
      </c>
      <c r="G31" s="3">
        <v>5499</v>
      </c>
      <c r="H31" s="3">
        <v>4866</v>
      </c>
      <c r="I31" s="3">
        <v>3684</v>
      </c>
      <c r="J31" s="3">
        <v>4663</v>
      </c>
    </row>
    <row r="32" spans="1:10" x14ac:dyDescent="0.25">
      <c r="A32" s="3" t="s">
        <v>177</v>
      </c>
      <c r="B32" s="3" t="s">
        <v>102</v>
      </c>
      <c r="C32" s="3">
        <v>21108</v>
      </c>
      <c r="D32" s="3">
        <v>18201</v>
      </c>
      <c r="E32" s="3">
        <v>15588</v>
      </c>
      <c r="F32" s="3">
        <v>16984</v>
      </c>
      <c r="G32" s="3">
        <v>20075</v>
      </c>
      <c r="H32" s="3">
        <v>16431</v>
      </c>
      <c r="I32" s="3">
        <v>15371</v>
      </c>
      <c r="J32" s="3">
        <v>17526</v>
      </c>
    </row>
    <row r="33" spans="1:10" x14ac:dyDescent="0.25">
      <c r="A33" s="3" t="s">
        <v>177</v>
      </c>
      <c r="B33" s="3" t="s">
        <v>103</v>
      </c>
      <c r="C33" s="3">
        <v>23556</v>
      </c>
      <c r="D33" s="3">
        <v>23566</v>
      </c>
      <c r="E33" s="3">
        <v>20054</v>
      </c>
      <c r="F33" s="3">
        <v>22770</v>
      </c>
      <c r="G33" s="3">
        <v>27953</v>
      </c>
      <c r="H33" s="3">
        <v>22591</v>
      </c>
      <c r="I33" s="3">
        <v>20180</v>
      </c>
      <c r="J33" s="3">
        <v>21271</v>
      </c>
    </row>
    <row r="34" spans="1:10" x14ac:dyDescent="0.25">
      <c r="A34" s="3" t="s">
        <v>177</v>
      </c>
      <c r="B34" s="3" t="s">
        <v>104</v>
      </c>
      <c r="C34" s="3">
        <v>24761</v>
      </c>
      <c r="D34" s="3">
        <v>25720</v>
      </c>
      <c r="E34" s="3">
        <v>19135</v>
      </c>
      <c r="F34" s="3">
        <v>22332</v>
      </c>
      <c r="G34" s="3">
        <v>30355</v>
      </c>
      <c r="H34" s="3">
        <v>27059</v>
      </c>
      <c r="I34" s="3">
        <v>23675</v>
      </c>
      <c r="J34" s="3">
        <v>28593</v>
      </c>
    </row>
  </sheetData>
  <mergeCells count="4">
    <mergeCell ref="A5:J5"/>
    <mergeCell ref="A13:J13"/>
    <mergeCell ref="A21:J21"/>
    <mergeCell ref="A29:J29"/>
  </mergeCells>
  <pageMargins left="0.7" right="0.7" top="0.75" bottom="0.75" header="0.3" footer="0.3"/>
  <pageSetup paperSize="9" orientation="portrait" horizontalDpi="300" verticalDpi="300"/>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J26"/>
  <sheetViews>
    <sheetView workbookViewId="0"/>
  </sheetViews>
  <sheetFormatPr baseColWidth="10" defaultColWidth="11.42578125" defaultRowHeight="15" x14ac:dyDescent="0.25"/>
  <cols>
    <col min="1" max="1" width="16.7109375" bestFit="1" customWidth="1"/>
    <col min="2" max="2" width="16.85546875" bestFit="1" customWidth="1"/>
  </cols>
  <sheetData>
    <row r="1" spans="1:10" x14ac:dyDescent="0.25">
      <c r="A1" s="5" t="str">
        <f>HYPERLINK("#'Indice'!A1", "Indice")</f>
        <v>Indice</v>
      </c>
    </row>
    <row r="2" spans="1:10" x14ac:dyDescent="0.25">
      <c r="A2" s="15" t="s">
        <v>176</v>
      </c>
    </row>
    <row r="3" spans="1:10" x14ac:dyDescent="0.25">
      <c r="A3" s="8" t="s">
        <v>156</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3" t="s">
        <v>177</v>
      </c>
      <c r="B7" s="3" t="s">
        <v>105</v>
      </c>
      <c r="C7" s="3">
        <v>496817</v>
      </c>
      <c r="D7" s="3">
        <v>493152</v>
      </c>
      <c r="E7" s="3">
        <v>559179</v>
      </c>
      <c r="F7" s="3">
        <v>508162</v>
      </c>
      <c r="G7" s="3">
        <v>437038</v>
      </c>
      <c r="H7" s="3">
        <v>566012</v>
      </c>
      <c r="I7" s="3">
        <v>524581</v>
      </c>
      <c r="J7" s="3">
        <v>506232</v>
      </c>
    </row>
    <row r="8" spans="1:10" x14ac:dyDescent="0.25">
      <c r="A8" s="3" t="s">
        <v>177</v>
      </c>
      <c r="B8" s="3" t="s">
        <v>106</v>
      </c>
      <c r="C8" s="3">
        <v>47190</v>
      </c>
      <c r="D8" s="3">
        <v>44130</v>
      </c>
      <c r="E8" s="3">
        <v>46995</v>
      </c>
      <c r="F8" s="3">
        <v>51533</v>
      </c>
      <c r="G8" s="3">
        <v>43944</v>
      </c>
      <c r="H8" s="3">
        <v>47169</v>
      </c>
      <c r="I8" s="3">
        <v>49742</v>
      </c>
      <c r="J8" s="3">
        <v>45814</v>
      </c>
    </row>
    <row r="11" spans="1:10" x14ac:dyDescent="0.25">
      <c r="A11" s="31" t="s">
        <v>78</v>
      </c>
      <c r="B11" s="31"/>
      <c r="C11" s="31"/>
      <c r="D11" s="31"/>
      <c r="E11" s="31"/>
      <c r="F11" s="31"/>
      <c r="G11" s="31"/>
      <c r="H11" s="31"/>
      <c r="I11" s="31"/>
      <c r="J11" s="31"/>
    </row>
    <row r="12" spans="1:10" x14ac:dyDescent="0.25">
      <c r="A12" s="4" t="s">
        <v>64</v>
      </c>
      <c r="B12" s="4" t="s">
        <v>5</v>
      </c>
      <c r="C12" s="4" t="s">
        <v>65</v>
      </c>
      <c r="D12" s="4" t="s">
        <v>66</v>
      </c>
      <c r="E12" s="4" t="s">
        <v>67</v>
      </c>
      <c r="F12" s="4" t="s">
        <v>68</v>
      </c>
      <c r="G12" s="4" t="s">
        <v>69</v>
      </c>
      <c r="H12" s="4" t="s">
        <v>70</v>
      </c>
      <c r="I12" s="4" t="s">
        <v>71</v>
      </c>
      <c r="J12" s="4" t="s">
        <v>72</v>
      </c>
    </row>
    <row r="13" spans="1:10" x14ac:dyDescent="0.25">
      <c r="A13" s="3" t="s">
        <v>177</v>
      </c>
      <c r="B13" s="3" t="s">
        <v>105</v>
      </c>
      <c r="C13" s="3">
        <v>12293.8398764296</v>
      </c>
      <c r="D13" s="3">
        <v>14146.8915083721</v>
      </c>
      <c r="E13" s="3">
        <v>25925.089551407898</v>
      </c>
      <c r="F13" s="3">
        <v>23081.732563176902</v>
      </c>
      <c r="G13" s="3">
        <v>13358.9794633896</v>
      </c>
      <c r="H13" s="3">
        <v>21302.554641002302</v>
      </c>
      <c r="I13" s="3">
        <v>15612.8814441451</v>
      </c>
      <c r="J13" s="3">
        <v>17163.180248727</v>
      </c>
    </row>
    <row r="14" spans="1:10" x14ac:dyDescent="0.25">
      <c r="A14" s="3" t="s">
        <v>177</v>
      </c>
      <c r="B14" s="3" t="s">
        <v>106</v>
      </c>
      <c r="C14" s="3">
        <v>3363.4995122385399</v>
      </c>
      <c r="D14" s="3">
        <v>3334.2576807144801</v>
      </c>
      <c r="E14" s="3">
        <v>3494.3405645169901</v>
      </c>
      <c r="F14" s="3">
        <v>4325.0164069807197</v>
      </c>
      <c r="G14" s="3">
        <v>3188.1336691183601</v>
      </c>
      <c r="H14" s="3">
        <v>3546.9818543900601</v>
      </c>
      <c r="I14" s="3">
        <v>4358.20370415259</v>
      </c>
      <c r="J14" s="3">
        <v>2845.3573788294202</v>
      </c>
    </row>
    <row r="17" spans="1:10" x14ac:dyDescent="0.25">
      <c r="A17" s="31" t="s">
        <v>79</v>
      </c>
      <c r="B17" s="31"/>
      <c r="C17" s="31"/>
      <c r="D17" s="31"/>
      <c r="E17" s="31"/>
      <c r="F17" s="31"/>
      <c r="G17" s="31"/>
      <c r="H17" s="31"/>
      <c r="I17" s="31"/>
      <c r="J17" s="31"/>
    </row>
    <row r="18" spans="1:10" x14ac:dyDescent="0.25">
      <c r="A18" s="4" t="s">
        <v>64</v>
      </c>
      <c r="B18" s="4" t="s">
        <v>5</v>
      </c>
      <c r="C18" s="4" t="s">
        <v>65</v>
      </c>
      <c r="D18" s="4" t="s">
        <v>66</v>
      </c>
      <c r="E18" s="4" t="s">
        <v>67</v>
      </c>
      <c r="F18" s="4" t="s">
        <v>68</v>
      </c>
      <c r="G18" s="4" t="s">
        <v>69</v>
      </c>
      <c r="H18" s="4" t="s">
        <v>70</v>
      </c>
      <c r="I18" s="4" t="s">
        <v>71</v>
      </c>
      <c r="J18" s="4" t="s">
        <v>72</v>
      </c>
    </row>
    <row r="19" spans="1:10" x14ac:dyDescent="0.25">
      <c r="A19" s="3" t="s">
        <v>177</v>
      </c>
      <c r="B19" s="3" t="s">
        <v>105</v>
      </c>
      <c r="C19" s="3">
        <v>4163295</v>
      </c>
      <c r="D19" s="3">
        <v>4467509</v>
      </c>
      <c r="E19" s="3">
        <v>4732768</v>
      </c>
      <c r="F19" s="3">
        <v>4980155</v>
      </c>
      <c r="G19" s="3">
        <v>5204404</v>
      </c>
      <c r="H19" s="3">
        <v>5497389</v>
      </c>
      <c r="I19" s="3">
        <v>6038555</v>
      </c>
      <c r="J19" s="3">
        <v>6345897</v>
      </c>
    </row>
    <row r="20" spans="1:10" x14ac:dyDescent="0.25">
      <c r="A20" s="3" t="s">
        <v>177</v>
      </c>
      <c r="B20" s="3" t="s">
        <v>106</v>
      </c>
      <c r="C20" s="3">
        <v>264743</v>
      </c>
      <c r="D20" s="3">
        <v>317753</v>
      </c>
      <c r="E20" s="3">
        <v>365126</v>
      </c>
      <c r="F20" s="3">
        <v>431105</v>
      </c>
      <c r="G20" s="3">
        <v>435771</v>
      </c>
      <c r="H20" s="3">
        <v>496325</v>
      </c>
      <c r="I20" s="3">
        <v>596716</v>
      </c>
      <c r="J20" s="3">
        <v>652196</v>
      </c>
    </row>
    <row r="23" spans="1:10" x14ac:dyDescent="0.25">
      <c r="A23" s="31" t="s">
        <v>80</v>
      </c>
      <c r="B23" s="31"/>
      <c r="C23" s="31"/>
      <c r="D23" s="31"/>
      <c r="E23" s="31"/>
      <c r="F23" s="31"/>
      <c r="G23" s="31"/>
      <c r="H23" s="31"/>
      <c r="I23" s="31"/>
      <c r="J23" s="31"/>
    </row>
    <row r="24" spans="1:10" x14ac:dyDescent="0.25">
      <c r="A24" s="4" t="s">
        <v>64</v>
      </c>
      <c r="B24" s="4" t="s">
        <v>5</v>
      </c>
      <c r="C24" s="4" t="s">
        <v>65</v>
      </c>
      <c r="D24" s="4" t="s">
        <v>66</v>
      </c>
      <c r="E24" s="4" t="s">
        <v>67</v>
      </c>
      <c r="F24" s="4" t="s">
        <v>68</v>
      </c>
      <c r="G24" s="4" t="s">
        <v>69</v>
      </c>
      <c r="H24" s="4" t="s">
        <v>70</v>
      </c>
      <c r="I24" s="4" t="s">
        <v>71</v>
      </c>
      <c r="J24" s="4" t="s">
        <v>72</v>
      </c>
    </row>
    <row r="25" spans="1:10" x14ac:dyDescent="0.25">
      <c r="A25" s="3" t="s">
        <v>177</v>
      </c>
      <c r="B25" s="3" t="s">
        <v>105</v>
      </c>
      <c r="C25" s="3">
        <v>66307</v>
      </c>
      <c r="D25" s="3">
        <v>64482</v>
      </c>
      <c r="E25" s="3">
        <v>52808</v>
      </c>
      <c r="F25" s="3">
        <v>59386</v>
      </c>
      <c r="G25" s="3">
        <v>75457</v>
      </c>
      <c r="H25" s="3">
        <v>63379</v>
      </c>
      <c r="I25" s="3">
        <v>55748</v>
      </c>
      <c r="J25" s="3">
        <v>62673</v>
      </c>
    </row>
    <row r="26" spans="1:10" x14ac:dyDescent="0.25">
      <c r="A26" s="3" t="s">
        <v>177</v>
      </c>
      <c r="B26" s="3" t="s">
        <v>106</v>
      </c>
      <c r="C26" s="3">
        <v>7311</v>
      </c>
      <c r="D26" s="3">
        <v>6978</v>
      </c>
      <c r="E26" s="3">
        <v>6276</v>
      </c>
      <c r="F26" s="3">
        <v>7246</v>
      </c>
      <c r="G26" s="3">
        <v>8421</v>
      </c>
      <c r="H26" s="3">
        <v>7525</v>
      </c>
      <c r="I26" s="3">
        <v>7163</v>
      </c>
      <c r="J26" s="3">
        <v>9383</v>
      </c>
    </row>
  </sheetData>
  <mergeCells count="4">
    <mergeCell ref="A5:J5"/>
    <mergeCell ref="A11:J11"/>
    <mergeCell ref="A17:J17"/>
    <mergeCell ref="A23:J23"/>
  </mergeCells>
  <pageMargins left="0.7" right="0.7" top="0.75" bottom="0.75" header="0.3" footer="0.3"/>
  <pageSetup paperSize="9" orientation="portrait" horizontalDpi="300" verticalDpi="300"/>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J26"/>
  <sheetViews>
    <sheetView workbookViewId="0"/>
  </sheetViews>
  <sheetFormatPr baseColWidth="10" defaultColWidth="11.42578125" defaultRowHeight="15" x14ac:dyDescent="0.25"/>
  <cols>
    <col min="1" max="1" width="16.7109375" bestFit="1" customWidth="1"/>
    <col min="2" max="2" width="17.28515625" bestFit="1" customWidth="1"/>
  </cols>
  <sheetData>
    <row r="1" spans="1:10" x14ac:dyDescent="0.25">
      <c r="A1" s="5" t="str">
        <f>HYPERLINK("#'Indice'!A1", "Indice")</f>
        <v>Indice</v>
      </c>
    </row>
    <row r="2" spans="1:10" x14ac:dyDescent="0.25">
      <c r="A2" s="15" t="s">
        <v>176</v>
      </c>
    </row>
    <row r="3" spans="1:10" x14ac:dyDescent="0.25">
      <c r="A3" s="8" t="s">
        <v>156</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3" t="s">
        <v>177</v>
      </c>
      <c r="B7" s="3" t="s">
        <v>201</v>
      </c>
      <c r="C7" s="3">
        <v>532454</v>
      </c>
      <c r="D7" s="3">
        <v>511918</v>
      </c>
      <c r="E7" s="3">
        <v>568210</v>
      </c>
      <c r="F7" s="3">
        <v>513722</v>
      </c>
      <c r="G7" s="3">
        <v>422785</v>
      </c>
      <c r="H7" s="3">
        <v>487978</v>
      </c>
      <c r="I7" s="3">
        <v>426949</v>
      </c>
      <c r="J7" s="3">
        <v>358661</v>
      </c>
    </row>
    <row r="8" spans="1:10" x14ac:dyDescent="0.25">
      <c r="A8" s="3" t="s">
        <v>177</v>
      </c>
      <c r="B8" s="3" t="s">
        <v>202</v>
      </c>
      <c r="C8" s="3">
        <v>8901</v>
      </c>
      <c r="D8" s="3">
        <v>15699</v>
      </c>
      <c r="E8" s="3">
        <v>29670</v>
      </c>
      <c r="F8" s="3">
        <v>38102</v>
      </c>
      <c r="G8" s="3">
        <v>52027</v>
      </c>
      <c r="H8" s="3">
        <v>116877</v>
      </c>
      <c r="I8" s="3">
        <v>125159</v>
      </c>
      <c r="J8" s="3">
        <v>187627</v>
      </c>
    </row>
    <row r="11" spans="1:10" x14ac:dyDescent="0.25">
      <c r="A11" s="31" t="s">
        <v>78</v>
      </c>
      <c r="B11" s="31"/>
      <c r="C11" s="31"/>
      <c r="D11" s="31"/>
      <c r="E11" s="31"/>
      <c r="F11" s="31"/>
      <c r="G11" s="31"/>
      <c r="H11" s="31"/>
      <c r="I11" s="31"/>
      <c r="J11" s="31"/>
    </row>
    <row r="12" spans="1:10" x14ac:dyDescent="0.25">
      <c r="A12" s="4" t="s">
        <v>64</v>
      </c>
      <c r="B12" s="4" t="s">
        <v>5</v>
      </c>
      <c r="C12" s="4" t="s">
        <v>65</v>
      </c>
      <c r="D12" s="4" t="s">
        <v>66</v>
      </c>
      <c r="E12" s="4" t="s">
        <v>67</v>
      </c>
      <c r="F12" s="4" t="s">
        <v>68</v>
      </c>
      <c r="G12" s="4" t="s">
        <v>69</v>
      </c>
      <c r="H12" s="4" t="s">
        <v>70</v>
      </c>
      <c r="I12" s="4" t="s">
        <v>71</v>
      </c>
      <c r="J12" s="4" t="s">
        <v>72</v>
      </c>
    </row>
    <row r="13" spans="1:10" x14ac:dyDescent="0.25">
      <c r="A13" s="3" t="s">
        <v>177</v>
      </c>
      <c r="B13" s="3" t="s">
        <v>201</v>
      </c>
      <c r="C13" s="3">
        <v>12929.3838850824</v>
      </c>
      <c r="D13" s="3">
        <v>14277.274946381</v>
      </c>
      <c r="E13" s="3">
        <v>24529.599438454301</v>
      </c>
      <c r="F13" s="3">
        <v>22357.735330870699</v>
      </c>
      <c r="G13" s="3">
        <v>11284.453579709199</v>
      </c>
      <c r="H13" s="3">
        <v>13776.706146320699</v>
      </c>
      <c r="I13" s="3">
        <v>12866.096317253699</v>
      </c>
      <c r="J13" s="3">
        <v>11516.3615703582</v>
      </c>
    </row>
    <row r="14" spans="1:10" x14ac:dyDescent="0.25">
      <c r="A14" s="3" t="s">
        <v>177</v>
      </c>
      <c r="B14" s="3" t="s">
        <v>202</v>
      </c>
      <c r="C14" s="3">
        <v>1470.2098881042</v>
      </c>
      <c r="D14" s="3">
        <v>3909.6470100310898</v>
      </c>
      <c r="E14" s="3">
        <v>6320.4789908130697</v>
      </c>
      <c r="F14" s="3">
        <v>6443.2999268519497</v>
      </c>
      <c r="G14" s="3">
        <v>6589.6330010372703</v>
      </c>
      <c r="H14" s="3">
        <v>16044.24304532</v>
      </c>
      <c r="I14" s="3">
        <v>9170.5741286003395</v>
      </c>
      <c r="J14" s="3">
        <v>12852.2674765296</v>
      </c>
    </row>
    <row r="17" spans="1:10" x14ac:dyDescent="0.25">
      <c r="A17" s="31" t="s">
        <v>79</v>
      </c>
      <c r="B17" s="31"/>
      <c r="C17" s="31"/>
      <c r="D17" s="31"/>
      <c r="E17" s="31"/>
      <c r="F17" s="31"/>
      <c r="G17" s="31"/>
      <c r="H17" s="31"/>
      <c r="I17" s="31"/>
      <c r="J17" s="31"/>
    </row>
    <row r="18" spans="1:10" x14ac:dyDescent="0.25">
      <c r="A18" s="4" t="s">
        <v>64</v>
      </c>
      <c r="B18" s="4" t="s">
        <v>5</v>
      </c>
      <c r="C18" s="4" t="s">
        <v>65</v>
      </c>
      <c r="D18" s="4" t="s">
        <v>66</v>
      </c>
      <c r="E18" s="4" t="s">
        <v>67</v>
      </c>
      <c r="F18" s="4" t="s">
        <v>68</v>
      </c>
      <c r="G18" s="4" t="s">
        <v>69</v>
      </c>
      <c r="H18" s="4" t="s">
        <v>70</v>
      </c>
      <c r="I18" s="4" t="s">
        <v>71</v>
      </c>
      <c r="J18" s="4" t="s">
        <v>72</v>
      </c>
    </row>
    <row r="19" spans="1:10" x14ac:dyDescent="0.25">
      <c r="A19" s="3" t="s">
        <v>177</v>
      </c>
      <c r="B19" s="3" t="s">
        <v>201</v>
      </c>
      <c r="C19" s="3">
        <v>4358177</v>
      </c>
      <c r="D19" s="3">
        <v>4662963</v>
      </c>
      <c r="E19" s="3">
        <v>4941892</v>
      </c>
      <c r="F19" s="3">
        <v>5210976</v>
      </c>
      <c r="G19" s="3">
        <v>5398250</v>
      </c>
      <c r="H19" s="3">
        <v>5580104</v>
      </c>
      <c r="I19" s="3">
        <v>5965382</v>
      </c>
      <c r="J19" s="3">
        <v>6285544</v>
      </c>
    </row>
    <row r="20" spans="1:10" x14ac:dyDescent="0.25">
      <c r="A20" s="3" t="s">
        <v>177</v>
      </c>
      <c r="B20" s="3" t="s">
        <v>202</v>
      </c>
      <c r="C20" s="3">
        <v>53508</v>
      </c>
      <c r="D20" s="3">
        <v>70765</v>
      </c>
      <c r="E20" s="3">
        <v>99101</v>
      </c>
      <c r="F20" s="3">
        <v>135014</v>
      </c>
      <c r="G20" s="3">
        <v>195165</v>
      </c>
      <c r="H20" s="3">
        <v>351363</v>
      </c>
      <c r="I20" s="3">
        <v>501099</v>
      </c>
      <c r="J20" s="3">
        <v>632766</v>
      </c>
    </row>
    <row r="23" spans="1:10" x14ac:dyDescent="0.25">
      <c r="A23" s="31" t="s">
        <v>80</v>
      </c>
      <c r="B23" s="31"/>
      <c r="C23" s="31"/>
      <c r="D23" s="31"/>
      <c r="E23" s="31"/>
      <c r="F23" s="31"/>
      <c r="G23" s="31"/>
      <c r="H23" s="31"/>
      <c r="I23" s="31"/>
      <c r="J23" s="31"/>
    </row>
    <row r="24" spans="1:10" x14ac:dyDescent="0.25">
      <c r="A24" s="4" t="s">
        <v>64</v>
      </c>
      <c r="B24" s="4" t="s">
        <v>5</v>
      </c>
      <c r="C24" s="4" t="s">
        <v>65</v>
      </c>
      <c r="D24" s="4" t="s">
        <v>66</v>
      </c>
      <c r="E24" s="4" t="s">
        <v>67</v>
      </c>
      <c r="F24" s="4" t="s">
        <v>68</v>
      </c>
      <c r="G24" s="4" t="s">
        <v>69</v>
      </c>
      <c r="H24" s="4" t="s">
        <v>70</v>
      </c>
      <c r="I24" s="4" t="s">
        <v>71</v>
      </c>
      <c r="J24" s="4" t="s">
        <v>72</v>
      </c>
    </row>
    <row r="25" spans="1:10" x14ac:dyDescent="0.25">
      <c r="A25" s="3" t="s">
        <v>177</v>
      </c>
      <c r="B25" s="3" t="s">
        <v>201</v>
      </c>
      <c r="C25" s="3">
        <v>72820</v>
      </c>
      <c r="D25" s="3">
        <v>70406</v>
      </c>
      <c r="E25" s="3">
        <v>57723</v>
      </c>
      <c r="F25" s="3">
        <v>64738</v>
      </c>
      <c r="G25" s="3">
        <v>81695</v>
      </c>
      <c r="H25" s="3">
        <v>67857</v>
      </c>
      <c r="I25" s="3">
        <v>58313</v>
      </c>
      <c r="J25" s="3">
        <v>67183</v>
      </c>
    </row>
    <row r="26" spans="1:10" x14ac:dyDescent="0.25">
      <c r="A26" s="3" t="s">
        <v>177</v>
      </c>
      <c r="B26" s="3" t="s">
        <v>202</v>
      </c>
      <c r="C26" s="3">
        <v>577</v>
      </c>
      <c r="D26" s="3">
        <v>568</v>
      </c>
      <c r="E26" s="3">
        <v>914</v>
      </c>
      <c r="F26" s="3">
        <v>1202</v>
      </c>
      <c r="G26" s="3">
        <v>1631</v>
      </c>
      <c r="H26" s="3">
        <v>2409</v>
      </c>
      <c r="I26" s="3">
        <v>3187</v>
      </c>
      <c r="J26" s="3">
        <v>4223</v>
      </c>
    </row>
  </sheetData>
  <mergeCells count="4">
    <mergeCell ref="A5:J5"/>
    <mergeCell ref="A11:J11"/>
    <mergeCell ref="A17:J17"/>
    <mergeCell ref="A23:J23"/>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50"/>
  <sheetViews>
    <sheetView workbookViewId="0"/>
  </sheetViews>
  <sheetFormatPr baseColWidth="10" defaultColWidth="11.42578125" defaultRowHeight="15" x14ac:dyDescent="0.25"/>
  <cols>
    <col min="1" max="1" width="37.28515625" bestFit="1" customWidth="1"/>
    <col min="2" max="2" width="12.42578125" bestFit="1" customWidth="1"/>
  </cols>
  <sheetData>
    <row r="1" spans="1:10" x14ac:dyDescent="0.25">
      <c r="A1" s="5" t="str">
        <f>HYPERLINK("#'Indice'!A1", "Indice")</f>
        <v>Indice</v>
      </c>
    </row>
    <row r="2" spans="1:10" x14ac:dyDescent="0.25">
      <c r="A2" s="15" t="s">
        <v>61</v>
      </c>
    </row>
    <row r="3" spans="1:10" x14ac:dyDescent="0.25">
      <c r="A3" s="8" t="s">
        <v>62</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1" t="s">
        <v>73</v>
      </c>
      <c r="B7" s="1" t="s">
        <v>112</v>
      </c>
      <c r="C7" s="1">
        <v>61.004078388214097</v>
      </c>
      <c r="D7" s="1">
        <v>55.1354885101318</v>
      </c>
      <c r="E7" s="1">
        <v>52.522176504135103</v>
      </c>
      <c r="F7" s="1">
        <v>50.670456886291497</v>
      </c>
      <c r="G7" s="1">
        <v>45.7939952611923</v>
      </c>
      <c r="H7" s="1">
        <v>37.316626310348497</v>
      </c>
      <c r="I7" s="1">
        <v>35.498142242431598</v>
      </c>
      <c r="J7" s="1">
        <v>29.488977789878799</v>
      </c>
    </row>
    <row r="8" spans="1:10" x14ac:dyDescent="0.25">
      <c r="A8" s="1" t="s">
        <v>73</v>
      </c>
      <c r="B8" s="1" t="s">
        <v>113</v>
      </c>
      <c r="C8" s="1">
        <v>70.555537939071698</v>
      </c>
      <c r="D8" s="1">
        <v>68.486690521240206</v>
      </c>
      <c r="E8" s="1">
        <v>65.877360105514498</v>
      </c>
      <c r="F8" s="1">
        <v>64.224720001220703</v>
      </c>
      <c r="G8" s="1">
        <v>63.010597229003899</v>
      </c>
      <c r="H8" s="1">
        <v>58.995813131332397</v>
      </c>
      <c r="I8" s="1">
        <v>61.653232574462898</v>
      </c>
      <c r="J8" s="1">
        <v>58.668589591980002</v>
      </c>
    </row>
    <row r="9" spans="1:10" x14ac:dyDescent="0.25">
      <c r="A9" s="1" t="s">
        <v>75</v>
      </c>
      <c r="B9" s="1" t="s">
        <v>112</v>
      </c>
      <c r="C9" s="1">
        <v>16.894024610519399</v>
      </c>
      <c r="D9" s="1">
        <v>21.838617324829102</v>
      </c>
      <c r="E9" s="1">
        <v>23.575520515441902</v>
      </c>
      <c r="F9" s="1">
        <v>25.604799389839201</v>
      </c>
      <c r="G9" s="1">
        <v>31.434431672096299</v>
      </c>
      <c r="H9" s="1">
        <v>39.892539381980903</v>
      </c>
      <c r="I9" s="1">
        <v>48.2812613248825</v>
      </c>
      <c r="J9" s="1">
        <v>48.460745811462402</v>
      </c>
    </row>
    <row r="10" spans="1:10" x14ac:dyDescent="0.25">
      <c r="A10" s="1" t="s">
        <v>75</v>
      </c>
      <c r="B10" s="1" t="s">
        <v>113</v>
      </c>
      <c r="C10" s="1">
        <v>16.713154315948501</v>
      </c>
      <c r="D10" s="1">
        <v>17.632479965686802</v>
      </c>
      <c r="E10" s="1">
        <v>17.614710330963099</v>
      </c>
      <c r="F10" s="1">
        <v>19.7609886527061</v>
      </c>
      <c r="G10" s="1">
        <v>21.1362302303314</v>
      </c>
      <c r="H10" s="1">
        <v>23.4428480267525</v>
      </c>
      <c r="I10" s="1">
        <v>23.3619585633278</v>
      </c>
      <c r="J10" s="1">
        <v>25.2108156681061</v>
      </c>
    </row>
    <row r="11" spans="1:10" x14ac:dyDescent="0.25">
      <c r="A11" s="1" t="s">
        <v>76</v>
      </c>
      <c r="B11" s="1" t="s">
        <v>112</v>
      </c>
      <c r="C11" s="1">
        <v>20.7654699683189</v>
      </c>
      <c r="D11" s="1">
        <v>20.437303185463001</v>
      </c>
      <c r="E11" s="1">
        <v>19.3985924124718</v>
      </c>
      <c r="F11" s="1">
        <v>18.5617491602898</v>
      </c>
      <c r="G11" s="1">
        <v>17.596127092838302</v>
      </c>
      <c r="H11" s="1">
        <v>16.946314275264701</v>
      </c>
      <c r="I11" s="1">
        <v>10.253582149744</v>
      </c>
      <c r="J11" s="1">
        <v>10.72748452425</v>
      </c>
    </row>
    <row r="12" spans="1:10" x14ac:dyDescent="0.25">
      <c r="A12" s="1" t="s">
        <v>76</v>
      </c>
      <c r="B12" s="1" t="s">
        <v>113</v>
      </c>
      <c r="C12" s="1">
        <v>12.3905196785927</v>
      </c>
      <c r="D12" s="1">
        <v>13.099458813667299</v>
      </c>
      <c r="E12" s="1">
        <v>14.2633274197578</v>
      </c>
      <c r="F12" s="1">
        <v>13.564813137054401</v>
      </c>
      <c r="G12" s="1">
        <v>14.0605822205544</v>
      </c>
      <c r="H12" s="1">
        <v>15.1246786117554</v>
      </c>
      <c r="I12" s="1">
        <v>11.730521172285099</v>
      </c>
      <c r="J12" s="1">
        <v>12.474703788757299</v>
      </c>
    </row>
    <row r="13" spans="1:10" x14ac:dyDescent="0.25">
      <c r="A13" s="1" t="s">
        <v>77</v>
      </c>
      <c r="B13" s="1" t="s">
        <v>112</v>
      </c>
      <c r="C13" s="1">
        <v>1.3364267535507699</v>
      </c>
      <c r="D13" s="1">
        <v>2.5885907933115999</v>
      </c>
      <c r="E13" s="1">
        <v>4.5037083327770198</v>
      </c>
      <c r="F13" s="1">
        <v>5.1629934459924698</v>
      </c>
      <c r="G13" s="1">
        <v>5.1754478365182903</v>
      </c>
      <c r="H13" s="1">
        <v>5.8445177972316698</v>
      </c>
      <c r="I13" s="1">
        <v>5.9670135378837603</v>
      </c>
      <c r="J13" s="1">
        <v>11.3227933645248</v>
      </c>
    </row>
    <row r="14" spans="1:10" x14ac:dyDescent="0.25">
      <c r="A14" s="1" t="s">
        <v>77</v>
      </c>
      <c r="B14" s="1" t="s">
        <v>113</v>
      </c>
      <c r="C14" s="1">
        <v>0.34078522585332399</v>
      </c>
      <c r="D14" s="1">
        <v>0.78137302771210704</v>
      </c>
      <c r="E14" s="1">
        <v>2.24460437893867</v>
      </c>
      <c r="F14" s="1">
        <v>2.44947951287031</v>
      </c>
      <c r="G14" s="1">
        <v>1.79258957505226</v>
      </c>
      <c r="H14" s="1">
        <v>2.43665669113398</v>
      </c>
      <c r="I14" s="1">
        <v>3.2542888075113301</v>
      </c>
      <c r="J14" s="1">
        <v>3.6458916962146799</v>
      </c>
    </row>
    <row r="17" spans="1:10" x14ac:dyDescent="0.25">
      <c r="A17" s="31" t="s">
        <v>78</v>
      </c>
      <c r="B17" s="31"/>
      <c r="C17" s="31"/>
      <c r="D17" s="31"/>
      <c r="E17" s="31"/>
      <c r="F17" s="31"/>
      <c r="G17" s="31"/>
      <c r="H17" s="31"/>
      <c r="I17" s="31"/>
      <c r="J17" s="31"/>
    </row>
    <row r="18" spans="1:10" x14ac:dyDescent="0.25">
      <c r="A18" s="4" t="s">
        <v>64</v>
      </c>
      <c r="B18" s="4" t="s">
        <v>5</v>
      </c>
      <c r="C18" s="4" t="s">
        <v>65</v>
      </c>
      <c r="D18" s="4" t="s">
        <v>66</v>
      </c>
      <c r="E18" s="4" t="s">
        <v>67</v>
      </c>
      <c r="F18" s="4" t="s">
        <v>68</v>
      </c>
      <c r="G18" s="4" t="s">
        <v>69</v>
      </c>
      <c r="H18" s="4" t="s">
        <v>70</v>
      </c>
      <c r="I18" s="4" t="s">
        <v>71</v>
      </c>
      <c r="J18" s="4" t="s">
        <v>72</v>
      </c>
    </row>
    <row r="19" spans="1:10" x14ac:dyDescent="0.25">
      <c r="A19" s="2" t="s">
        <v>73</v>
      </c>
      <c r="B19" s="2" t="s">
        <v>112</v>
      </c>
      <c r="C19" s="2">
        <v>0.65433909185230699</v>
      </c>
      <c r="D19" s="2">
        <v>0.75096669606864497</v>
      </c>
      <c r="E19" s="2">
        <v>1.07847275212407</v>
      </c>
      <c r="F19" s="2">
        <v>0.89605720713734605</v>
      </c>
      <c r="G19" s="2">
        <v>0.84686046466231302</v>
      </c>
      <c r="H19" s="2">
        <v>0.93327332288026799</v>
      </c>
      <c r="I19" s="2">
        <v>0.78318901360034898</v>
      </c>
      <c r="J19" s="2">
        <v>0.86925355717539798</v>
      </c>
    </row>
    <row r="20" spans="1:10" x14ac:dyDescent="0.25">
      <c r="A20" s="2" t="s">
        <v>73</v>
      </c>
      <c r="B20" s="2" t="s">
        <v>113</v>
      </c>
      <c r="C20" s="2">
        <v>0.50215665251016595</v>
      </c>
      <c r="D20" s="2">
        <v>0.51020309329032898</v>
      </c>
      <c r="E20" s="2">
        <v>0.65384856425225701</v>
      </c>
      <c r="F20" s="2">
        <v>0.52909688092768203</v>
      </c>
      <c r="G20" s="2">
        <v>0.49604158848524099</v>
      </c>
      <c r="H20" s="2">
        <v>0.54258322343230203</v>
      </c>
      <c r="I20" s="2">
        <v>0.47013047151267501</v>
      </c>
      <c r="J20" s="2">
        <v>0.34638827200979</v>
      </c>
    </row>
    <row r="21" spans="1:10" x14ac:dyDescent="0.25">
      <c r="A21" s="2" t="s">
        <v>75</v>
      </c>
      <c r="B21" s="2" t="s">
        <v>112</v>
      </c>
      <c r="C21" s="2">
        <v>0.50529656000435397</v>
      </c>
      <c r="D21" s="2">
        <v>0.68443943746388003</v>
      </c>
      <c r="E21" s="2">
        <v>1.0266612283885499</v>
      </c>
      <c r="F21" s="2">
        <v>0.84882713854312897</v>
      </c>
      <c r="G21" s="2">
        <v>0.93617988750338599</v>
      </c>
      <c r="H21" s="2">
        <v>1.10964374616742</v>
      </c>
      <c r="I21" s="2">
        <v>0.87217213585972797</v>
      </c>
      <c r="J21" s="2">
        <v>1.0059999302029601</v>
      </c>
    </row>
    <row r="22" spans="1:10" x14ac:dyDescent="0.25">
      <c r="A22" s="2" t="s">
        <v>75</v>
      </c>
      <c r="B22" s="2" t="s">
        <v>113</v>
      </c>
      <c r="C22" s="2">
        <v>0.47627817839384101</v>
      </c>
      <c r="D22" s="2">
        <v>0.45678741298615899</v>
      </c>
      <c r="E22" s="2">
        <v>0.54459394887089696</v>
      </c>
      <c r="F22" s="2">
        <v>0.47705443575978301</v>
      </c>
      <c r="G22" s="2">
        <v>0.50994479097425904</v>
      </c>
      <c r="H22" s="2">
        <v>0.54392865858972095</v>
      </c>
      <c r="I22" s="2">
        <v>0.48966901376843502</v>
      </c>
      <c r="J22" s="2">
        <v>0.36940085701644398</v>
      </c>
    </row>
    <row r="23" spans="1:10" x14ac:dyDescent="0.25">
      <c r="A23" s="2" t="s">
        <v>76</v>
      </c>
      <c r="B23" s="2" t="s">
        <v>112</v>
      </c>
      <c r="C23" s="2">
        <v>0.52949422970414195</v>
      </c>
      <c r="D23" s="2">
        <v>0.500418711453676</v>
      </c>
      <c r="E23" s="2">
        <v>0.81721153110265699</v>
      </c>
      <c r="F23" s="2">
        <v>0.69311079569160905</v>
      </c>
      <c r="G23" s="2">
        <v>0.61336169019341502</v>
      </c>
      <c r="H23" s="2">
        <v>0.68279006518423602</v>
      </c>
      <c r="I23" s="2">
        <v>0.51283482462167695</v>
      </c>
      <c r="J23" s="2">
        <v>0.52853380329906896</v>
      </c>
    </row>
    <row r="24" spans="1:10" x14ac:dyDescent="0.25">
      <c r="A24" s="2" t="s">
        <v>76</v>
      </c>
      <c r="B24" s="2" t="s">
        <v>113</v>
      </c>
      <c r="C24" s="2">
        <v>0.30019478872418398</v>
      </c>
      <c r="D24" s="2">
        <v>0.31111512798815999</v>
      </c>
      <c r="E24" s="2">
        <v>0.45148888602852799</v>
      </c>
      <c r="F24" s="2">
        <v>0.33182569313794402</v>
      </c>
      <c r="G24" s="2">
        <v>0.24477341212332199</v>
      </c>
      <c r="H24" s="2">
        <v>0.307597126811743</v>
      </c>
      <c r="I24" s="2">
        <v>0.29750545509159598</v>
      </c>
      <c r="J24" s="2">
        <v>0.17478086519986399</v>
      </c>
    </row>
    <row r="25" spans="1:10" x14ac:dyDescent="0.25">
      <c r="A25" s="2" t="s">
        <v>77</v>
      </c>
      <c r="B25" s="2" t="s">
        <v>112</v>
      </c>
      <c r="C25" s="2">
        <v>0.209288159385324</v>
      </c>
      <c r="D25" s="2">
        <v>0.226577743887901</v>
      </c>
      <c r="E25" s="2">
        <v>0.326745142228901</v>
      </c>
      <c r="F25" s="2">
        <v>0.39973184466362</v>
      </c>
      <c r="G25" s="2">
        <v>0.36513311788439801</v>
      </c>
      <c r="H25" s="2">
        <v>0.44475239701569103</v>
      </c>
      <c r="I25" s="2">
        <v>0.41939173825085202</v>
      </c>
      <c r="J25" s="2">
        <v>0.72319433093070995</v>
      </c>
    </row>
    <row r="26" spans="1:10" x14ac:dyDescent="0.25">
      <c r="A26" s="2" t="s">
        <v>77</v>
      </c>
      <c r="B26" s="2" t="s">
        <v>113</v>
      </c>
      <c r="C26" s="2">
        <v>4.9597496399655903E-2</v>
      </c>
      <c r="D26" s="2">
        <v>6.6580669954419094E-2</v>
      </c>
      <c r="E26" s="2">
        <v>0.190731254406273</v>
      </c>
      <c r="F26" s="2">
        <v>0.121848366688937</v>
      </c>
      <c r="G26" s="2">
        <v>0.11189483338967</v>
      </c>
      <c r="H26" s="2">
        <v>0.108951586298645</v>
      </c>
      <c r="I26" s="2">
        <v>0.110667082481086</v>
      </c>
      <c r="J26" s="2">
        <v>0.11273894924670499</v>
      </c>
    </row>
    <row r="29" spans="1:10" x14ac:dyDescent="0.25">
      <c r="A29" s="31" t="s">
        <v>79</v>
      </c>
      <c r="B29" s="31"/>
      <c r="C29" s="31"/>
      <c r="D29" s="31"/>
      <c r="E29" s="31"/>
      <c r="F29" s="31"/>
      <c r="G29" s="31"/>
      <c r="H29" s="31"/>
      <c r="I29" s="31"/>
      <c r="J29" s="31"/>
    </row>
    <row r="30" spans="1:10" x14ac:dyDescent="0.25">
      <c r="A30" s="4" t="s">
        <v>64</v>
      </c>
      <c r="B30" s="4" t="s">
        <v>5</v>
      </c>
      <c r="C30" s="4" t="s">
        <v>65</v>
      </c>
      <c r="D30" s="4" t="s">
        <v>66</v>
      </c>
      <c r="E30" s="4" t="s">
        <v>67</v>
      </c>
      <c r="F30" s="4" t="s">
        <v>68</v>
      </c>
      <c r="G30" s="4" t="s">
        <v>69</v>
      </c>
      <c r="H30" s="4" t="s">
        <v>70</v>
      </c>
      <c r="I30" s="4" t="s">
        <v>71</v>
      </c>
      <c r="J30" s="4" t="s">
        <v>72</v>
      </c>
    </row>
    <row r="31" spans="1:10" x14ac:dyDescent="0.25">
      <c r="A31" s="3" t="s">
        <v>73</v>
      </c>
      <c r="B31" s="3" t="s">
        <v>112</v>
      </c>
      <c r="C31" s="3">
        <v>704153</v>
      </c>
      <c r="D31" s="3">
        <v>593764</v>
      </c>
      <c r="E31" s="3">
        <v>514002</v>
      </c>
      <c r="F31" s="3">
        <v>336086</v>
      </c>
      <c r="G31" s="3">
        <v>255035</v>
      </c>
      <c r="H31" s="3">
        <v>167380</v>
      </c>
      <c r="I31" s="3">
        <v>220157</v>
      </c>
      <c r="J31" s="3">
        <v>116260</v>
      </c>
    </row>
    <row r="32" spans="1:10" x14ac:dyDescent="0.25">
      <c r="A32" s="3" t="s">
        <v>73</v>
      </c>
      <c r="B32" s="3" t="s">
        <v>113</v>
      </c>
      <c r="C32" s="3">
        <v>2311995</v>
      </c>
      <c r="D32" s="3">
        <v>2539722</v>
      </c>
      <c r="E32" s="3">
        <v>2713657</v>
      </c>
      <c r="F32" s="3">
        <v>3055439</v>
      </c>
      <c r="G32" s="3">
        <v>3203450</v>
      </c>
      <c r="H32" s="3">
        <v>3273797</v>
      </c>
      <c r="I32" s="3">
        <v>3708490</v>
      </c>
      <c r="J32" s="3">
        <v>3874382</v>
      </c>
    </row>
    <row r="33" spans="1:10" x14ac:dyDescent="0.25">
      <c r="A33" s="3" t="s">
        <v>75</v>
      </c>
      <c r="B33" s="3" t="s">
        <v>112</v>
      </c>
      <c r="C33" s="3">
        <v>195003</v>
      </c>
      <c r="D33" s="3">
        <v>235184</v>
      </c>
      <c r="E33" s="3">
        <v>230719</v>
      </c>
      <c r="F33" s="3">
        <v>169831</v>
      </c>
      <c r="G33" s="3">
        <v>175064</v>
      </c>
      <c r="H33" s="3">
        <v>178934</v>
      </c>
      <c r="I33" s="3">
        <v>299437</v>
      </c>
      <c r="J33" s="3">
        <v>191056</v>
      </c>
    </row>
    <row r="34" spans="1:10" x14ac:dyDescent="0.25">
      <c r="A34" s="3" t="s">
        <v>75</v>
      </c>
      <c r="B34" s="3" t="s">
        <v>113</v>
      </c>
      <c r="C34" s="3">
        <v>547664</v>
      </c>
      <c r="D34" s="3">
        <v>653873</v>
      </c>
      <c r="E34" s="3">
        <v>725595</v>
      </c>
      <c r="F34" s="3">
        <v>940113</v>
      </c>
      <c r="G34" s="3">
        <v>1074563</v>
      </c>
      <c r="H34" s="3">
        <v>1300891</v>
      </c>
      <c r="I34" s="3">
        <v>1405240</v>
      </c>
      <c r="J34" s="3">
        <v>1664883</v>
      </c>
    </row>
    <row r="35" spans="1:10" x14ac:dyDescent="0.25">
      <c r="A35" s="3" t="s">
        <v>76</v>
      </c>
      <c r="B35" s="3" t="s">
        <v>112</v>
      </c>
      <c r="C35" s="3">
        <v>239690</v>
      </c>
      <c r="D35" s="3">
        <v>220093</v>
      </c>
      <c r="E35" s="3">
        <v>189842</v>
      </c>
      <c r="F35" s="3">
        <v>123116</v>
      </c>
      <c r="G35" s="3">
        <v>97996</v>
      </c>
      <c r="H35" s="3">
        <v>76011</v>
      </c>
      <c r="I35" s="3">
        <v>63592</v>
      </c>
      <c r="J35" s="3">
        <v>42293</v>
      </c>
    </row>
    <row r="36" spans="1:10" x14ac:dyDescent="0.25">
      <c r="A36" s="3" t="s">
        <v>76</v>
      </c>
      <c r="B36" s="3" t="s">
        <v>113</v>
      </c>
      <c r="C36" s="3">
        <v>406018</v>
      </c>
      <c r="D36" s="3">
        <v>485773</v>
      </c>
      <c r="E36" s="3">
        <v>587543</v>
      </c>
      <c r="F36" s="3">
        <v>645335</v>
      </c>
      <c r="G36" s="3">
        <v>714838</v>
      </c>
      <c r="H36" s="3">
        <v>839299</v>
      </c>
      <c r="I36" s="3">
        <v>705600</v>
      </c>
      <c r="J36" s="3">
        <v>823810</v>
      </c>
    </row>
    <row r="37" spans="1:10" x14ac:dyDescent="0.25">
      <c r="A37" s="3" t="s">
        <v>77</v>
      </c>
      <c r="B37" s="3" t="s">
        <v>112</v>
      </c>
      <c r="C37" s="3">
        <v>15426</v>
      </c>
      <c r="D37" s="3">
        <v>27877</v>
      </c>
      <c r="E37" s="3">
        <v>44075</v>
      </c>
      <c r="F37" s="3">
        <v>34245</v>
      </c>
      <c r="G37" s="3">
        <v>28823</v>
      </c>
      <c r="H37" s="3">
        <v>26215</v>
      </c>
      <c r="I37" s="3">
        <v>37007</v>
      </c>
      <c r="J37" s="3">
        <v>44640</v>
      </c>
    </row>
    <row r="38" spans="1:10" x14ac:dyDescent="0.25">
      <c r="A38" s="3" t="s">
        <v>77</v>
      </c>
      <c r="B38" s="3" t="s">
        <v>113</v>
      </c>
      <c r="C38" s="3">
        <v>11167</v>
      </c>
      <c r="D38" s="3">
        <v>28976</v>
      </c>
      <c r="E38" s="3">
        <v>92461</v>
      </c>
      <c r="F38" s="3">
        <v>116532</v>
      </c>
      <c r="G38" s="3">
        <v>91135</v>
      </c>
      <c r="H38" s="3">
        <v>135215</v>
      </c>
      <c r="I38" s="3">
        <v>195748</v>
      </c>
      <c r="J38" s="3">
        <v>240769</v>
      </c>
    </row>
    <row r="41" spans="1:10" x14ac:dyDescent="0.25">
      <c r="A41" s="31" t="s">
        <v>80</v>
      </c>
      <c r="B41" s="31"/>
      <c r="C41" s="31"/>
      <c r="D41" s="31"/>
      <c r="E41" s="31"/>
      <c r="F41" s="31"/>
      <c r="G41" s="31"/>
      <c r="H41" s="31"/>
      <c r="I41" s="31"/>
      <c r="J41" s="31"/>
    </row>
    <row r="42" spans="1:10" x14ac:dyDescent="0.25">
      <c r="A42" s="4" t="s">
        <v>64</v>
      </c>
      <c r="B42" s="4" t="s">
        <v>5</v>
      </c>
      <c r="C42" s="4" t="s">
        <v>65</v>
      </c>
      <c r="D42" s="4" t="s">
        <v>66</v>
      </c>
      <c r="E42" s="4" t="s">
        <v>67</v>
      </c>
      <c r="F42" s="4" t="s">
        <v>68</v>
      </c>
      <c r="G42" s="4" t="s">
        <v>69</v>
      </c>
      <c r="H42" s="4" t="s">
        <v>70</v>
      </c>
      <c r="I42" s="4" t="s">
        <v>71</v>
      </c>
      <c r="J42" s="4" t="s">
        <v>72</v>
      </c>
    </row>
    <row r="43" spans="1:10" x14ac:dyDescent="0.25">
      <c r="A43" s="3" t="s">
        <v>73</v>
      </c>
      <c r="B43" s="3" t="s">
        <v>112</v>
      </c>
      <c r="C43" s="3">
        <v>18668</v>
      </c>
      <c r="D43" s="3">
        <v>13807</v>
      </c>
      <c r="E43" s="3">
        <v>7459</v>
      </c>
      <c r="F43" s="3">
        <v>5569</v>
      </c>
      <c r="G43" s="3">
        <v>5471</v>
      </c>
      <c r="H43" s="3">
        <v>2598</v>
      </c>
      <c r="I43" s="3">
        <v>2476</v>
      </c>
      <c r="J43" s="3">
        <v>1544</v>
      </c>
    </row>
    <row r="44" spans="1:10" x14ac:dyDescent="0.25">
      <c r="A44" s="3" t="s">
        <v>73</v>
      </c>
      <c r="B44" s="3" t="s">
        <v>113</v>
      </c>
      <c r="C44" s="3">
        <v>33439</v>
      </c>
      <c r="D44" s="3">
        <v>35498</v>
      </c>
      <c r="E44" s="3">
        <v>31569</v>
      </c>
      <c r="F44" s="3">
        <v>38225</v>
      </c>
      <c r="G44" s="3">
        <v>49323</v>
      </c>
      <c r="H44" s="3">
        <v>41634</v>
      </c>
      <c r="I44" s="3">
        <v>36977</v>
      </c>
      <c r="J44" s="3">
        <v>41948</v>
      </c>
    </row>
    <row r="45" spans="1:10" x14ac:dyDescent="0.25">
      <c r="A45" s="3" t="s">
        <v>75</v>
      </c>
      <c r="B45" s="3" t="s">
        <v>112</v>
      </c>
      <c r="C45" s="3">
        <v>2869</v>
      </c>
      <c r="D45" s="3">
        <v>2947</v>
      </c>
      <c r="E45" s="3">
        <v>2519</v>
      </c>
      <c r="F45" s="3">
        <v>2256</v>
      </c>
      <c r="G45" s="3">
        <v>2443</v>
      </c>
      <c r="H45" s="3">
        <v>1894</v>
      </c>
      <c r="I45" s="3">
        <v>2815</v>
      </c>
      <c r="J45" s="3">
        <v>1963</v>
      </c>
    </row>
    <row r="46" spans="1:10" x14ac:dyDescent="0.25">
      <c r="A46" s="3" t="s">
        <v>75</v>
      </c>
      <c r="B46" s="3" t="s">
        <v>113</v>
      </c>
      <c r="C46" s="3">
        <v>5098</v>
      </c>
      <c r="D46" s="3">
        <v>5148</v>
      </c>
      <c r="E46" s="3">
        <v>6642</v>
      </c>
      <c r="F46" s="3">
        <v>8797</v>
      </c>
      <c r="G46" s="3">
        <v>11359</v>
      </c>
      <c r="H46" s="3">
        <v>11317</v>
      </c>
      <c r="I46" s="3">
        <v>10287</v>
      </c>
      <c r="J46" s="3">
        <v>12480</v>
      </c>
    </row>
    <row r="47" spans="1:10" x14ac:dyDescent="0.25">
      <c r="A47" s="3" t="s">
        <v>76</v>
      </c>
      <c r="B47" s="3" t="s">
        <v>112</v>
      </c>
      <c r="C47" s="3">
        <v>5697</v>
      </c>
      <c r="D47" s="3">
        <v>4954</v>
      </c>
      <c r="E47" s="3">
        <v>2404</v>
      </c>
      <c r="F47" s="3">
        <v>1779</v>
      </c>
      <c r="G47" s="3">
        <v>1848</v>
      </c>
      <c r="H47" s="3">
        <v>1061</v>
      </c>
      <c r="I47" s="3">
        <v>700</v>
      </c>
      <c r="J47" s="3">
        <v>606</v>
      </c>
    </row>
    <row r="48" spans="1:10" x14ac:dyDescent="0.25">
      <c r="A48" s="3" t="s">
        <v>76</v>
      </c>
      <c r="B48" s="3" t="s">
        <v>113</v>
      </c>
      <c r="C48" s="3">
        <v>7418</v>
      </c>
      <c r="D48" s="3">
        <v>8109</v>
      </c>
      <c r="E48" s="3">
        <v>6768</v>
      </c>
      <c r="F48" s="3">
        <v>8014</v>
      </c>
      <c r="G48" s="3">
        <v>11294</v>
      </c>
      <c r="H48" s="3">
        <v>10263</v>
      </c>
      <c r="I48" s="3">
        <v>7246</v>
      </c>
      <c r="J48" s="3">
        <v>10086</v>
      </c>
    </row>
    <row r="49" spans="1:10" x14ac:dyDescent="0.25">
      <c r="A49" s="3" t="s">
        <v>77</v>
      </c>
      <c r="B49" s="3" t="s">
        <v>112</v>
      </c>
      <c r="C49" s="3">
        <v>263</v>
      </c>
      <c r="D49" s="3">
        <v>550</v>
      </c>
      <c r="E49" s="3">
        <v>646</v>
      </c>
      <c r="F49" s="3">
        <v>509</v>
      </c>
      <c r="G49" s="3">
        <v>563</v>
      </c>
      <c r="H49" s="3">
        <v>406</v>
      </c>
      <c r="I49" s="3">
        <v>394</v>
      </c>
      <c r="J49" s="3">
        <v>581</v>
      </c>
    </row>
    <row r="50" spans="1:10" x14ac:dyDescent="0.25">
      <c r="A50" s="3" t="s">
        <v>77</v>
      </c>
      <c r="B50" s="3" t="s">
        <v>113</v>
      </c>
      <c r="C50" s="3">
        <v>206</v>
      </c>
      <c r="D50" s="3">
        <v>447</v>
      </c>
      <c r="E50" s="3">
        <v>1077</v>
      </c>
      <c r="F50" s="3">
        <v>1576</v>
      </c>
      <c r="G50" s="3">
        <v>1586</v>
      </c>
      <c r="H50" s="3">
        <v>1775</v>
      </c>
      <c r="I50" s="3">
        <v>2016</v>
      </c>
      <c r="J50" s="3">
        <v>2848</v>
      </c>
    </row>
  </sheetData>
  <mergeCells count="4">
    <mergeCell ref="A5:J5"/>
    <mergeCell ref="A17:J17"/>
    <mergeCell ref="A29:J29"/>
    <mergeCell ref="A41:J41"/>
  </mergeCells>
  <pageMargins left="0.7" right="0.7" top="0.75" bottom="0.75" header="0.3" footer="0.3"/>
  <pageSetup paperSize="9" orientation="portrait" horizontalDpi="300" verticalDpi="300"/>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J38"/>
  <sheetViews>
    <sheetView workbookViewId="0"/>
  </sheetViews>
  <sheetFormatPr baseColWidth="10" defaultColWidth="11.42578125" defaultRowHeight="15" x14ac:dyDescent="0.25"/>
  <cols>
    <col min="1" max="1" width="16.7109375" bestFit="1" customWidth="1"/>
    <col min="2" max="2" width="13.28515625" bestFit="1" customWidth="1"/>
  </cols>
  <sheetData>
    <row r="1" spans="1:10" x14ac:dyDescent="0.25">
      <c r="A1" s="5" t="str">
        <f>HYPERLINK("#'Indice'!A1", "Indice")</f>
        <v>Indice</v>
      </c>
    </row>
    <row r="2" spans="1:10" x14ac:dyDescent="0.25">
      <c r="A2" s="15" t="s">
        <v>176</v>
      </c>
    </row>
    <row r="3" spans="1:10" x14ac:dyDescent="0.25">
      <c r="A3" s="8" t="s">
        <v>156</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3" t="s">
        <v>177</v>
      </c>
      <c r="B7" s="3" t="s">
        <v>107</v>
      </c>
      <c r="C7" s="3">
        <v>201028</v>
      </c>
      <c r="D7" s="3">
        <v>176050</v>
      </c>
      <c r="E7" s="3">
        <v>206737</v>
      </c>
      <c r="F7" s="3">
        <v>180090</v>
      </c>
      <c r="G7" s="3">
        <v>152882</v>
      </c>
      <c r="H7" s="3">
        <v>168249</v>
      </c>
      <c r="I7" s="3">
        <v>148611</v>
      </c>
      <c r="J7" s="3">
        <v>137380</v>
      </c>
    </row>
    <row r="8" spans="1:10" x14ac:dyDescent="0.25">
      <c r="A8" s="3" t="s">
        <v>177</v>
      </c>
      <c r="B8" s="3" t="s">
        <v>108</v>
      </c>
      <c r="C8" s="3">
        <v>146044</v>
      </c>
      <c r="D8" s="3">
        <v>148937</v>
      </c>
      <c r="E8" s="3">
        <v>165457</v>
      </c>
      <c r="F8" s="3">
        <v>154192</v>
      </c>
      <c r="G8" s="3">
        <v>133815</v>
      </c>
      <c r="H8" s="3">
        <v>154711</v>
      </c>
      <c r="I8" s="3">
        <v>169264</v>
      </c>
      <c r="J8" s="3">
        <v>149932</v>
      </c>
    </row>
    <row r="9" spans="1:10" x14ac:dyDescent="0.25">
      <c r="A9" s="3" t="s">
        <v>177</v>
      </c>
      <c r="B9" s="3" t="s">
        <v>109</v>
      </c>
      <c r="C9" s="3">
        <v>98619</v>
      </c>
      <c r="D9" s="3">
        <v>115774</v>
      </c>
      <c r="E9" s="3">
        <v>113220</v>
      </c>
      <c r="F9" s="3">
        <v>110075</v>
      </c>
      <c r="G9" s="3">
        <v>105074</v>
      </c>
      <c r="H9" s="3">
        <v>120366</v>
      </c>
      <c r="I9" s="3">
        <v>116804</v>
      </c>
      <c r="J9" s="3">
        <v>118145</v>
      </c>
    </row>
    <row r="10" spans="1:10" x14ac:dyDescent="0.25">
      <c r="A10" s="3" t="s">
        <v>177</v>
      </c>
      <c r="B10" s="3" t="s">
        <v>110</v>
      </c>
      <c r="C10" s="3">
        <v>73817</v>
      </c>
      <c r="D10" s="3">
        <v>65161</v>
      </c>
      <c r="E10" s="3">
        <v>80729</v>
      </c>
      <c r="F10" s="3">
        <v>72061</v>
      </c>
      <c r="G10" s="3">
        <v>56546</v>
      </c>
      <c r="H10" s="3">
        <v>105075</v>
      </c>
      <c r="I10" s="3">
        <v>82290</v>
      </c>
      <c r="J10" s="3">
        <v>95252</v>
      </c>
    </row>
    <row r="11" spans="1:10" x14ac:dyDescent="0.25">
      <c r="A11" s="3" t="s">
        <v>177</v>
      </c>
      <c r="B11" s="3" t="s">
        <v>111</v>
      </c>
      <c r="C11" s="3">
        <v>24752</v>
      </c>
      <c r="D11" s="3">
        <v>31360</v>
      </c>
      <c r="E11" s="3">
        <v>40031</v>
      </c>
      <c r="F11" s="3">
        <v>43987</v>
      </c>
      <c r="G11" s="3">
        <v>32665</v>
      </c>
      <c r="H11" s="3">
        <v>65272</v>
      </c>
      <c r="I11" s="3">
        <v>57354</v>
      </c>
      <c r="J11" s="3">
        <v>51337</v>
      </c>
    </row>
    <row r="14" spans="1:10" x14ac:dyDescent="0.25">
      <c r="A14" s="31" t="s">
        <v>78</v>
      </c>
      <c r="B14" s="31"/>
      <c r="C14" s="31"/>
      <c r="D14" s="31"/>
      <c r="E14" s="31"/>
      <c r="F14" s="31"/>
      <c r="G14" s="31"/>
      <c r="H14" s="31"/>
      <c r="I14" s="31"/>
      <c r="J14" s="31"/>
    </row>
    <row r="15" spans="1:10" x14ac:dyDescent="0.25">
      <c r="A15" s="4" t="s">
        <v>64</v>
      </c>
      <c r="B15" s="4" t="s">
        <v>5</v>
      </c>
      <c r="C15" s="4" t="s">
        <v>65</v>
      </c>
      <c r="D15" s="4" t="s">
        <v>66</v>
      </c>
      <c r="E15" s="4" t="s">
        <v>67</v>
      </c>
      <c r="F15" s="4" t="s">
        <v>68</v>
      </c>
      <c r="G15" s="4" t="s">
        <v>69</v>
      </c>
      <c r="H15" s="4" t="s">
        <v>70</v>
      </c>
      <c r="I15" s="4" t="s">
        <v>71</v>
      </c>
      <c r="J15" s="4" t="s">
        <v>72</v>
      </c>
    </row>
    <row r="16" spans="1:10" x14ac:dyDescent="0.25">
      <c r="A16" s="3" t="s">
        <v>177</v>
      </c>
      <c r="B16" s="3" t="s">
        <v>107</v>
      </c>
      <c r="C16" s="3">
        <v>7325.9283004142399</v>
      </c>
      <c r="D16" s="3">
        <v>7246.2494554699597</v>
      </c>
      <c r="E16" s="3">
        <v>12787.5475980708</v>
      </c>
      <c r="F16" s="3">
        <v>9043.8277159430399</v>
      </c>
      <c r="G16" s="3">
        <v>5639.8206702606603</v>
      </c>
      <c r="H16" s="3">
        <v>7170.3808443963499</v>
      </c>
      <c r="I16" s="3">
        <v>6559.5911397440996</v>
      </c>
      <c r="J16" s="3">
        <v>5901.0742999497297</v>
      </c>
    </row>
    <row r="17" spans="1:10" x14ac:dyDescent="0.25">
      <c r="A17" s="3" t="s">
        <v>177</v>
      </c>
      <c r="B17" s="3" t="s">
        <v>108</v>
      </c>
      <c r="C17" s="3">
        <v>5698.5583516916004</v>
      </c>
      <c r="D17" s="3">
        <v>7150.2024860872598</v>
      </c>
      <c r="E17" s="3">
        <v>10241.4699221052</v>
      </c>
      <c r="F17" s="3">
        <v>11693.620876291499</v>
      </c>
      <c r="G17" s="3">
        <v>6099.3735471090104</v>
      </c>
      <c r="H17" s="3">
        <v>8222.1747552971701</v>
      </c>
      <c r="I17" s="3">
        <v>7931.9920028230399</v>
      </c>
      <c r="J17" s="3">
        <v>7944.35200426952</v>
      </c>
    </row>
    <row r="18" spans="1:10" x14ac:dyDescent="0.25">
      <c r="A18" s="3" t="s">
        <v>177</v>
      </c>
      <c r="B18" s="3" t="s">
        <v>109</v>
      </c>
      <c r="C18" s="3">
        <v>5374.3335348404598</v>
      </c>
      <c r="D18" s="3">
        <v>6035.6088156280803</v>
      </c>
      <c r="E18" s="3">
        <v>7110.3709571792697</v>
      </c>
      <c r="F18" s="3">
        <v>7504.94218957047</v>
      </c>
      <c r="G18" s="3">
        <v>7754.6774225346899</v>
      </c>
      <c r="H18" s="3">
        <v>6083.5480708107398</v>
      </c>
      <c r="I18" s="3">
        <v>6665.0305849050401</v>
      </c>
      <c r="J18" s="3">
        <v>9231.8251999123204</v>
      </c>
    </row>
    <row r="19" spans="1:10" x14ac:dyDescent="0.25">
      <c r="A19" s="3" t="s">
        <v>177</v>
      </c>
      <c r="B19" s="3" t="s">
        <v>110</v>
      </c>
      <c r="C19" s="3">
        <v>5143.6638915999902</v>
      </c>
      <c r="D19" s="3">
        <v>4303.3704343075096</v>
      </c>
      <c r="E19" s="3">
        <v>6910.7490778950496</v>
      </c>
      <c r="F19" s="3">
        <v>7567.00579977901</v>
      </c>
      <c r="G19" s="3">
        <v>3651.0296306701098</v>
      </c>
      <c r="H19" s="3">
        <v>9291.9067171828392</v>
      </c>
      <c r="I19" s="3">
        <v>6610.0088499645399</v>
      </c>
      <c r="J19" s="3">
        <v>7370.3614516998005</v>
      </c>
    </row>
    <row r="20" spans="1:10" x14ac:dyDescent="0.25">
      <c r="A20" s="3" t="s">
        <v>177</v>
      </c>
      <c r="B20" s="3" t="s">
        <v>111</v>
      </c>
      <c r="C20" s="3">
        <v>2545.7186790597798</v>
      </c>
      <c r="D20" s="3">
        <v>4033.02390427303</v>
      </c>
      <c r="E20" s="3">
        <v>7395.1224584534903</v>
      </c>
      <c r="F20" s="3">
        <v>6680.3410182317202</v>
      </c>
      <c r="G20" s="3">
        <v>5033.3377449063701</v>
      </c>
      <c r="H20" s="3">
        <v>9135.4819284797104</v>
      </c>
      <c r="I20" s="3">
        <v>6323.8244235166703</v>
      </c>
      <c r="J20" s="3">
        <v>6763.0522108556997</v>
      </c>
    </row>
    <row r="23" spans="1:10" x14ac:dyDescent="0.25">
      <c r="A23" s="31" t="s">
        <v>79</v>
      </c>
      <c r="B23" s="31"/>
      <c r="C23" s="31"/>
      <c r="D23" s="31"/>
      <c r="E23" s="31"/>
      <c r="F23" s="31"/>
      <c r="G23" s="31"/>
      <c r="H23" s="31"/>
      <c r="I23" s="31"/>
      <c r="J23" s="31"/>
    </row>
    <row r="24" spans="1:10" x14ac:dyDescent="0.25">
      <c r="A24" s="4" t="s">
        <v>64</v>
      </c>
      <c r="B24" s="4" t="s">
        <v>5</v>
      </c>
      <c r="C24" s="4" t="s">
        <v>65</v>
      </c>
      <c r="D24" s="4" t="s">
        <v>66</v>
      </c>
      <c r="E24" s="4" t="s">
        <v>67</v>
      </c>
      <c r="F24" s="4" t="s">
        <v>68</v>
      </c>
      <c r="G24" s="4" t="s">
        <v>69</v>
      </c>
      <c r="H24" s="4" t="s">
        <v>70</v>
      </c>
      <c r="I24" s="4" t="s">
        <v>71</v>
      </c>
      <c r="J24" s="4" t="s">
        <v>72</v>
      </c>
    </row>
    <row r="25" spans="1:10" x14ac:dyDescent="0.25">
      <c r="A25" s="3" t="s">
        <v>177</v>
      </c>
      <c r="B25" s="3" t="s">
        <v>107</v>
      </c>
      <c r="C25" s="3">
        <v>892205</v>
      </c>
      <c r="D25" s="3">
        <v>957160</v>
      </c>
      <c r="E25" s="3">
        <v>1019738</v>
      </c>
      <c r="F25" s="3">
        <v>1084571</v>
      </c>
      <c r="G25" s="3">
        <v>1129070</v>
      </c>
      <c r="H25" s="3">
        <v>1201584</v>
      </c>
      <c r="I25" s="3">
        <v>1330204</v>
      </c>
      <c r="J25" s="3">
        <v>1402281</v>
      </c>
    </row>
    <row r="26" spans="1:10" x14ac:dyDescent="0.25">
      <c r="A26" s="3" t="s">
        <v>177</v>
      </c>
      <c r="B26" s="3" t="s">
        <v>108</v>
      </c>
      <c r="C26" s="3">
        <v>880293</v>
      </c>
      <c r="D26" s="3">
        <v>957422</v>
      </c>
      <c r="E26" s="3">
        <v>1019451</v>
      </c>
      <c r="F26" s="3">
        <v>1088854</v>
      </c>
      <c r="G26" s="3">
        <v>1127347</v>
      </c>
      <c r="H26" s="3">
        <v>1197901</v>
      </c>
      <c r="I26" s="3">
        <v>1324173</v>
      </c>
      <c r="J26" s="3">
        <v>1412171</v>
      </c>
    </row>
    <row r="27" spans="1:10" x14ac:dyDescent="0.25">
      <c r="A27" s="3" t="s">
        <v>177</v>
      </c>
      <c r="B27" s="3" t="s">
        <v>109</v>
      </c>
      <c r="C27" s="3">
        <v>887607</v>
      </c>
      <c r="D27" s="3">
        <v>958074</v>
      </c>
      <c r="E27" s="3">
        <v>1019690</v>
      </c>
      <c r="F27" s="3">
        <v>1093047</v>
      </c>
      <c r="G27" s="3">
        <v>1132483</v>
      </c>
      <c r="H27" s="3">
        <v>1199368</v>
      </c>
      <c r="I27" s="3">
        <v>1331911</v>
      </c>
      <c r="J27" s="3">
        <v>1384428</v>
      </c>
    </row>
    <row r="28" spans="1:10" x14ac:dyDescent="0.25">
      <c r="A28" s="3" t="s">
        <v>177</v>
      </c>
      <c r="B28" s="3" t="s">
        <v>110</v>
      </c>
      <c r="C28" s="3">
        <v>884922</v>
      </c>
      <c r="D28" s="3">
        <v>955583</v>
      </c>
      <c r="E28" s="3">
        <v>1019960</v>
      </c>
      <c r="F28" s="3">
        <v>1070151</v>
      </c>
      <c r="G28" s="3">
        <v>1123950</v>
      </c>
      <c r="H28" s="3">
        <v>1199397</v>
      </c>
      <c r="I28" s="3">
        <v>1322065</v>
      </c>
      <c r="J28" s="3">
        <v>1399947</v>
      </c>
    </row>
    <row r="29" spans="1:10" x14ac:dyDescent="0.25">
      <c r="A29" s="3" t="s">
        <v>177</v>
      </c>
      <c r="B29" s="3" t="s">
        <v>111</v>
      </c>
      <c r="C29" s="3">
        <v>886089</v>
      </c>
      <c r="D29" s="3">
        <v>957023</v>
      </c>
      <c r="E29" s="3">
        <v>1019055</v>
      </c>
      <c r="F29" s="3">
        <v>1084074</v>
      </c>
      <c r="G29" s="3">
        <v>1128054</v>
      </c>
      <c r="H29" s="3">
        <v>1199492</v>
      </c>
      <c r="I29" s="3">
        <v>1326918</v>
      </c>
      <c r="J29" s="3">
        <v>1399266</v>
      </c>
    </row>
    <row r="32" spans="1:10" x14ac:dyDescent="0.25">
      <c r="A32" s="31" t="s">
        <v>80</v>
      </c>
      <c r="B32" s="31"/>
      <c r="C32" s="31"/>
      <c r="D32" s="31"/>
      <c r="E32" s="31"/>
      <c r="F32" s="31"/>
      <c r="G32" s="31"/>
      <c r="H32" s="31"/>
      <c r="I32" s="31"/>
      <c r="J32" s="31"/>
    </row>
    <row r="33" spans="1:10" x14ac:dyDescent="0.25">
      <c r="A33" s="4" t="s">
        <v>64</v>
      </c>
      <c r="B33" s="4" t="s">
        <v>5</v>
      </c>
      <c r="C33" s="4" t="s">
        <v>65</v>
      </c>
      <c r="D33" s="4" t="s">
        <v>66</v>
      </c>
      <c r="E33" s="4" t="s">
        <v>67</v>
      </c>
      <c r="F33" s="4" t="s">
        <v>68</v>
      </c>
      <c r="G33" s="4" t="s">
        <v>69</v>
      </c>
      <c r="H33" s="4" t="s">
        <v>70</v>
      </c>
      <c r="I33" s="4" t="s">
        <v>71</v>
      </c>
      <c r="J33" s="4" t="s">
        <v>72</v>
      </c>
    </row>
    <row r="34" spans="1:10" x14ac:dyDescent="0.25">
      <c r="A34" s="3" t="s">
        <v>177</v>
      </c>
      <c r="B34" s="3" t="s">
        <v>107</v>
      </c>
      <c r="C34" s="3">
        <v>21660</v>
      </c>
      <c r="D34" s="3">
        <v>20839</v>
      </c>
      <c r="E34" s="3">
        <v>14166</v>
      </c>
      <c r="F34" s="3">
        <v>16644</v>
      </c>
      <c r="G34" s="3">
        <v>21193</v>
      </c>
      <c r="H34" s="3">
        <v>17170</v>
      </c>
      <c r="I34" s="3">
        <v>14684</v>
      </c>
      <c r="J34" s="3">
        <v>18201</v>
      </c>
    </row>
    <row r="35" spans="1:10" x14ac:dyDescent="0.25">
      <c r="A35" s="3" t="s">
        <v>177</v>
      </c>
      <c r="B35" s="3" t="s">
        <v>108</v>
      </c>
      <c r="C35" s="3">
        <v>17011</v>
      </c>
      <c r="D35" s="3">
        <v>16739</v>
      </c>
      <c r="E35" s="3">
        <v>12778</v>
      </c>
      <c r="F35" s="3">
        <v>14955</v>
      </c>
      <c r="G35" s="3">
        <v>18418</v>
      </c>
      <c r="H35" s="3">
        <v>15353</v>
      </c>
      <c r="I35" s="3">
        <v>14158</v>
      </c>
      <c r="J35" s="3">
        <v>16480</v>
      </c>
    </row>
    <row r="36" spans="1:10" x14ac:dyDescent="0.25">
      <c r="A36" s="3" t="s">
        <v>177</v>
      </c>
      <c r="B36" s="3" t="s">
        <v>109</v>
      </c>
      <c r="C36" s="3">
        <v>14575</v>
      </c>
      <c r="D36" s="3">
        <v>14938</v>
      </c>
      <c r="E36" s="3">
        <v>11764</v>
      </c>
      <c r="F36" s="3">
        <v>13742</v>
      </c>
      <c r="G36" s="3">
        <v>16991</v>
      </c>
      <c r="H36" s="3">
        <v>14447</v>
      </c>
      <c r="I36" s="3">
        <v>12895</v>
      </c>
      <c r="J36" s="3">
        <v>14697</v>
      </c>
    </row>
    <row r="37" spans="1:10" x14ac:dyDescent="0.25">
      <c r="A37" s="3" t="s">
        <v>177</v>
      </c>
      <c r="B37" s="3" t="s">
        <v>110</v>
      </c>
      <c r="C37" s="3">
        <v>11837</v>
      </c>
      <c r="D37" s="3">
        <v>11452</v>
      </c>
      <c r="E37" s="3">
        <v>11271</v>
      </c>
      <c r="F37" s="3">
        <v>12138</v>
      </c>
      <c r="G37" s="3">
        <v>14893</v>
      </c>
      <c r="H37" s="3">
        <v>12872</v>
      </c>
      <c r="I37" s="3">
        <v>11788</v>
      </c>
      <c r="J37" s="3">
        <v>13091</v>
      </c>
    </row>
    <row r="38" spans="1:10" x14ac:dyDescent="0.25">
      <c r="A38" s="3" t="s">
        <v>177</v>
      </c>
      <c r="B38" s="3" t="s">
        <v>111</v>
      </c>
      <c r="C38" s="3">
        <v>8575</v>
      </c>
      <c r="D38" s="3">
        <v>7492</v>
      </c>
      <c r="E38" s="3">
        <v>9105</v>
      </c>
      <c r="F38" s="3">
        <v>9246</v>
      </c>
      <c r="G38" s="3">
        <v>12392</v>
      </c>
      <c r="H38" s="3">
        <v>11106</v>
      </c>
      <c r="I38" s="3">
        <v>9386</v>
      </c>
      <c r="J38" s="3">
        <v>9587</v>
      </c>
    </row>
  </sheetData>
  <mergeCells count="4">
    <mergeCell ref="A5:J5"/>
    <mergeCell ref="A14:J14"/>
    <mergeCell ref="A23:J23"/>
    <mergeCell ref="A32:J32"/>
  </mergeCells>
  <pageMargins left="0.7" right="0.7" top="0.75" bottom="0.75" header="0.3" footer="0.3"/>
  <pageSetup paperSize="9" orientation="portrait" horizontalDpi="300" verticalDpi="300"/>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I22"/>
  <sheetViews>
    <sheetView workbookViewId="0"/>
  </sheetViews>
  <sheetFormatPr baseColWidth="10" defaultColWidth="11.42578125" defaultRowHeight="15" x14ac:dyDescent="0.25"/>
  <cols>
    <col min="1" max="1" width="17.28515625" bestFit="1" customWidth="1"/>
    <col min="2" max="2" width="12.42578125" bestFit="1" customWidth="1"/>
  </cols>
  <sheetData>
    <row r="1" spans="1:9" x14ac:dyDescent="0.25">
      <c r="A1" s="5" t="str">
        <f>HYPERLINK("#'Indice'!A1", "Indice")</f>
        <v>Indice</v>
      </c>
    </row>
    <row r="2" spans="1:9" x14ac:dyDescent="0.25">
      <c r="A2" s="15" t="s">
        <v>178</v>
      </c>
    </row>
    <row r="3" spans="1:9" x14ac:dyDescent="0.25">
      <c r="A3" s="8" t="s">
        <v>156</v>
      </c>
    </row>
    <row r="5" spans="1:9" x14ac:dyDescent="0.25">
      <c r="A5" s="31" t="s">
        <v>63</v>
      </c>
      <c r="B5" s="31"/>
      <c r="C5" s="31"/>
      <c r="D5" s="31"/>
      <c r="E5" s="31"/>
      <c r="F5" s="31"/>
      <c r="G5" s="31"/>
      <c r="H5" s="31"/>
      <c r="I5" s="31"/>
    </row>
    <row r="6" spans="1:9" x14ac:dyDescent="0.25">
      <c r="A6" s="4" t="s">
        <v>64</v>
      </c>
      <c r="B6" s="4" t="s">
        <v>5</v>
      </c>
      <c r="C6" s="4" t="s">
        <v>65</v>
      </c>
      <c r="D6" s="4" t="s">
        <v>66</v>
      </c>
      <c r="E6" s="4" t="s">
        <v>67</v>
      </c>
      <c r="F6" s="4" t="s">
        <v>68</v>
      </c>
      <c r="G6" s="4" t="s">
        <v>69</v>
      </c>
      <c r="H6" s="4" t="s">
        <v>70</v>
      </c>
      <c r="I6" s="4" t="s">
        <v>72</v>
      </c>
    </row>
    <row r="7" spans="1:9" x14ac:dyDescent="0.25">
      <c r="A7" s="3" t="s">
        <v>179</v>
      </c>
      <c r="B7" s="3" t="s">
        <v>74</v>
      </c>
      <c r="C7" s="3">
        <v>246441</v>
      </c>
      <c r="D7" s="3">
        <v>226575</v>
      </c>
      <c r="E7" s="3">
        <v>195754</v>
      </c>
      <c r="F7" s="3">
        <v>155620</v>
      </c>
      <c r="G7" s="3">
        <v>121917</v>
      </c>
      <c r="H7" s="3">
        <v>105453</v>
      </c>
      <c r="I7" s="3">
        <v>80667</v>
      </c>
    </row>
    <row r="10" spans="1:9" x14ac:dyDescent="0.25">
      <c r="A10" s="31" t="s">
        <v>78</v>
      </c>
      <c r="B10" s="31"/>
      <c r="C10" s="31"/>
      <c r="D10" s="31"/>
      <c r="E10" s="31"/>
      <c r="F10" s="31"/>
      <c r="G10" s="31"/>
      <c r="H10" s="31"/>
      <c r="I10" s="31"/>
    </row>
    <row r="11" spans="1:9" x14ac:dyDescent="0.25">
      <c r="A11" s="4" t="s">
        <v>64</v>
      </c>
      <c r="B11" s="4" t="s">
        <v>5</v>
      </c>
      <c r="C11" s="4" t="s">
        <v>65</v>
      </c>
      <c r="D11" s="4" t="s">
        <v>66</v>
      </c>
      <c r="E11" s="4" t="s">
        <v>67</v>
      </c>
      <c r="F11" s="4" t="s">
        <v>68</v>
      </c>
      <c r="G11" s="4" t="s">
        <v>69</v>
      </c>
      <c r="H11" s="4" t="s">
        <v>70</v>
      </c>
      <c r="I11" s="4" t="s">
        <v>72</v>
      </c>
    </row>
    <row r="12" spans="1:9" x14ac:dyDescent="0.25">
      <c r="A12" s="3" t="s">
        <v>179</v>
      </c>
      <c r="B12" s="3" t="s">
        <v>74</v>
      </c>
      <c r="C12" s="3">
        <v>9072.1971290735</v>
      </c>
      <c r="D12" s="3">
        <v>7594.9181720398601</v>
      </c>
      <c r="E12" s="3">
        <v>9300.3766942269995</v>
      </c>
      <c r="F12" s="3">
        <v>6037.0644891101801</v>
      </c>
      <c r="G12" s="3">
        <v>4149.4710673444297</v>
      </c>
      <c r="H12" s="3">
        <v>4337.8746239039601</v>
      </c>
      <c r="I12" s="3">
        <v>5300.7568776667304</v>
      </c>
    </row>
    <row r="15" spans="1:9" x14ac:dyDescent="0.25">
      <c r="A15" s="31" t="s">
        <v>79</v>
      </c>
      <c r="B15" s="31"/>
      <c r="C15" s="31"/>
      <c r="D15" s="31"/>
      <c r="E15" s="31"/>
      <c r="F15" s="31"/>
      <c r="G15" s="31"/>
      <c r="H15" s="31"/>
      <c r="I15" s="31"/>
    </row>
    <row r="16" spans="1:9" x14ac:dyDescent="0.25">
      <c r="A16" s="4" t="s">
        <v>64</v>
      </c>
      <c r="B16" s="4" t="s">
        <v>5</v>
      </c>
      <c r="C16" s="4" t="s">
        <v>65</v>
      </c>
      <c r="D16" s="4" t="s">
        <v>66</v>
      </c>
      <c r="E16" s="4" t="s">
        <v>67</v>
      </c>
      <c r="F16" s="4" t="s">
        <v>68</v>
      </c>
      <c r="G16" s="4" t="s">
        <v>69</v>
      </c>
      <c r="H16" s="4" t="s">
        <v>70</v>
      </c>
      <c r="I16" s="4" t="s">
        <v>72</v>
      </c>
    </row>
    <row r="17" spans="1:9" x14ac:dyDescent="0.25">
      <c r="A17" s="3" t="s">
        <v>179</v>
      </c>
      <c r="B17" s="3" t="s">
        <v>74</v>
      </c>
      <c r="C17" s="3">
        <v>4224110</v>
      </c>
      <c r="D17" s="3">
        <v>4620493</v>
      </c>
      <c r="E17" s="3">
        <v>4861093</v>
      </c>
      <c r="F17" s="3">
        <v>5153033</v>
      </c>
      <c r="G17" s="3">
        <v>5428628</v>
      </c>
      <c r="H17" s="3">
        <v>5631151</v>
      </c>
      <c r="I17" s="3">
        <v>6780564</v>
      </c>
    </row>
    <row r="20" spans="1:9" x14ac:dyDescent="0.25">
      <c r="A20" s="31" t="s">
        <v>80</v>
      </c>
      <c r="B20" s="31"/>
      <c r="C20" s="31"/>
      <c r="D20" s="31"/>
      <c r="E20" s="31"/>
      <c r="F20" s="31"/>
      <c r="G20" s="31"/>
      <c r="H20" s="31"/>
      <c r="I20" s="31"/>
    </row>
    <row r="21" spans="1:9" x14ac:dyDescent="0.25">
      <c r="A21" s="4" t="s">
        <v>64</v>
      </c>
      <c r="B21" s="4" t="s">
        <v>5</v>
      </c>
      <c r="C21" s="4" t="s">
        <v>65</v>
      </c>
      <c r="D21" s="4" t="s">
        <v>66</v>
      </c>
      <c r="E21" s="4" t="s">
        <v>67</v>
      </c>
      <c r="F21" s="4" t="s">
        <v>68</v>
      </c>
      <c r="G21" s="4" t="s">
        <v>69</v>
      </c>
      <c r="H21" s="4" t="s">
        <v>70</v>
      </c>
      <c r="I21" s="4" t="s">
        <v>72</v>
      </c>
    </row>
    <row r="22" spans="1:9" x14ac:dyDescent="0.25">
      <c r="A22" s="3" t="s">
        <v>179</v>
      </c>
      <c r="B22" s="3" t="s">
        <v>74</v>
      </c>
      <c r="C22" s="3">
        <v>69157</v>
      </c>
      <c r="D22" s="3">
        <v>68351</v>
      </c>
      <c r="E22" s="3">
        <v>56254</v>
      </c>
      <c r="F22" s="3">
        <v>64054</v>
      </c>
      <c r="G22" s="3">
        <v>81242</v>
      </c>
      <c r="H22" s="3">
        <v>67392</v>
      </c>
      <c r="I22" s="3">
        <v>69888</v>
      </c>
    </row>
  </sheetData>
  <mergeCells count="4">
    <mergeCell ref="A5:I5"/>
    <mergeCell ref="A10:I10"/>
    <mergeCell ref="A15:I15"/>
    <mergeCell ref="A20:I20"/>
  </mergeCells>
  <pageMargins left="0.7" right="0.7" top="0.75" bottom="0.75" header="0.3" footer="0.3"/>
  <pageSetup paperSize="9" orientation="portrait" horizontalDpi="300" verticalDpi="300"/>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I82"/>
  <sheetViews>
    <sheetView workbookViewId="0"/>
  </sheetViews>
  <sheetFormatPr baseColWidth="10" defaultColWidth="11.42578125" defaultRowHeight="15" x14ac:dyDescent="0.25"/>
  <cols>
    <col min="1" max="1" width="17.28515625" bestFit="1" customWidth="1"/>
    <col min="2" max="2" width="40.42578125" bestFit="1" customWidth="1"/>
  </cols>
  <sheetData>
    <row r="1" spans="1:9" x14ac:dyDescent="0.25">
      <c r="A1" s="5" t="str">
        <f>HYPERLINK("#'Indice'!A1", "Indice")</f>
        <v>Indice</v>
      </c>
    </row>
    <row r="2" spans="1:9" x14ac:dyDescent="0.25">
      <c r="A2" s="15" t="s">
        <v>178</v>
      </c>
    </row>
    <row r="3" spans="1:9" x14ac:dyDescent="0.25">
      <c r="A3" s="8" t="s">
        <v>156</v>
      </c>
    </row>
    <row r="5" spans="1:9" x14ac:dyDescent="0.25">
      <c r="A5" s="31" t="s">
        <v>63</v>
      </c>
      <c r="B5" s="31"/>
      <c r="C5" s="31"/>
      <c r="D5" s="31"/>
      <c r="E5" s="31"/>
      <c r="F5" s="31"/>
      <c r="G5" s="31"/>
      <c r="H5" s="31"/>
      <c r="I5" s="31"/>
    </row>
    <row r="6" spans="1:9" x14ac:dyDescent="0.25">
      <c r="A6" s="4" t="s">
        <v>64</v>
      </c>
      <c r="B6" s="4" t="s">
        <v>5</v>
      </c>
      <c r="C6" s="4" t="s">
        <v>65</v>
      </c>
      <c r="D6" s="4" t="s">
        <v>66</v>
      </c>
      <c r="E6" s="4" t="s">
        <v>67</v>
      </c>
      <c r="F6" s="4" t="s">
        <v>68</v>
      </c>
      <c r="G6" s="4" t="s">
        <v>69</v>
      </c>
      <c r="H6" s="4" t="s">
        <v>70</v>
      </c>
      <c r="I6" s="4" t="s">
        <v>72</v>
      </c>
    </row>
    <row r="7" spans="1:9" x14ac:dyDescent="0.25">
      <c r="A7" s="3" t="s">
        <v>179</v>
      </c>
      <c r="B7" s="3" t="s">
        <v>83</v>
      </c>
      <c r="C7" s="3">
        <v>4395</v>
      </c>
      <c r="D7" s="3">
        <v>3564</v>
      </c>
      <c r="E7" s="3">
        <v>2899</v>
      </c>
      <c r="F7" s="3">
        <v>2886</v>
      </c>
      <c r="G7" s="3">
        <v>1271</v>
      </c>
      <c r="H7" s="3">
        <v>2057</v>
      </c>
      <c r="I7" s="3">
        <v>1336</v>
      </c>
    </row>
    <row r="8" spans="1:9" x14ac:dyDescent="0.25">
      <c r="A8" s="3" t="s">
        <v>179</v>
      </c>
      <c r="B8" s="3" t="s">
        <v>84</v>
      </c>
      <c r="C8" s="3">
        <v>4170</v>
      </c>
      <c r="D8" s="3">
        <v>7137</v>
      </c>
      <c r="E8" s="3">
        <v>3569</v>
      </c>
      <c r="F8" s="3">
        <v>2819</v>
      </c>
      <c r="G8" s="3">
        <v>2796</v>
      </c>
      <c r="H8" s="3">
        <v>2236</v>
      </c>
      <c r="I8" s="3">
        <v>2661</v>
      </c>
    </row>
    <row r="9" spans="1:9" x14ac:dyDescent="0.25">
      <c r="A9" s="3" t="s">
        <v>179</v>
      </c>
      <c r="B9" s="3" t="s">
        <v>85</v>
      </c>
      <c r="C9" s="3">
        <v>7461</v>
      </c>
      <c r="D9" s="3">
        <v>6006</v>
      </c>
      <c r="E9" s="3">
        <v>7091</v>
      </c>
      <c r="F9" s="3">
        <v>5365</v>
      </c>
      <c r="G9" s="3">
        <v>4951</v>
      </c>
      <c r="H9" s="3">
        <v>2465</v>
      </c>
      <c r="I9" s="3">
        <v>3463</v>
      </c>
    </row>
    <row r="10" spans="1:9" x14ac:dyDescent="0.25">
      <c r="A10" s="3" t="s">
        <v>179</v>
      </c>
      <c r="B10" s="3" t="s">
        <v>86</v>
      </c>
      <c r="C10" s="3">
        <v>5583</v>
      </c>
      <c r="D10" s="3">
        <v>5062</v>
      </c>
      <c r="E10" s="3">
        <v>3681</v>
      </c>
      <c r="F10" s="3">
        <v>3548</v>
      </c>
      <c r="G10" s="3">
        <v>2417</v>
      </c>
      <c r="H10" s="3">
        <v>1957</v>
      </c>
      <c r="I10" s="3">
        <v>2056</v>
      </c>
    </row>
    <row r="11" spans="1:9" x14ac:dyDescent="0.25">
      <c r="A11" s="3" t="s">
        <v>179</v>
      </c>
      <c r="B11" s="3" t="s">
        <v>87</v>
      </c>
      <c r="C11" s="3">
        <v>11558</v>
      </c>
      <c r="D11" s="3">
        <v>10128</v>
      </c>
      <c r="E11" s="3">
        <v>6190</v>
      </c>
      <c r="F11" s="3">
        <v>8082</v>
      </c>
      <c r="G11" s="3">
        <v>5214</v>
      </c>
      <c r="H11" s="3">
        <v>5466</v>
      </c>
      <c r="I11" s="3">
        <v>2493</v>
      </c>
    </row>
    <row r="12" spans="1:9" x14ac:dyDescent="0.25">
      <c r="A12" s="3" t="s">
        <v>179</v>
      </c>
      <c r="B12" s="3" t="s">
        <v>88</v>
      </c>
      <c r="C12" s="3">
        <v>25895</v>
      </c>
      <c r="D12" s="3">
        <v>23329</v>
      </c>
      <c r="E12" s="3">
        <v>16810</v>
      </c>
      <c r="F12" s="3">
        <v>14206</v>
      </c>
      <c r="G12" s="3">
        <v>11394</v>
      </c>
      <c r="H12" s="3">
        <v>9571</v>
      </c>
      <c r="I12" s="3">
        <v>7781</v>
      </c>
    </row>
    <row r="13" spans="1:9" x14ac:dyDescent="0.25">
      <c r="A13" s="3" t="s">
        <v>179</v>
      </c>
      <c r="B13" s="3" t="s">
        <v>89</v>
      </c>
      <c r="C13" s="3">
        <v>81787</v>
      </c>
      <c r="D13" s="3">
        <v>66781</v>
      </c>
      <c r="E13" s="3">
        <v>59591</v>
      </c>
      <c r="F13" s="3">
        <v>45961</v>
      </c>
      <c r="G13" s="3">
        <v>34674</v>
      </c>
      <c r="H13" s="3">
        <v>30151</v>
      </c>
      <c r="I13" s="3">
        <v>27685</v>
      </c>
    </row>
    <row r="14" spans="1:9" x14ac:dyDescent="0.25">
      <c r="A14" s="3" t="s">
        <v>179</v>
      </c>
      <c r="B14" s="3" t="s">
        <v>90</v>
      </c>
      <c r="C14" s="3">
        <v>12454</v>
      </c>
      <c r="D14" s="3">
        <v>11494</v>
      </c>
      <c r="E14" s="3">
        <v>15433</v>
      </c>
      <c r="F14" s="3">
        <v>8312</v>
      </c>
      <c r="G14" s="3">
        <v>6752</v>
      </c>
      <c r="H14" s="3">
        <v>5371</v>
      </c>
      <c r="I14" s="3">
        <v>3403</v>
      </c>
    </row>
    <row r="15" spans="1:9" x14ac:dyDescent="0.25">
      <c r="A15" s="3" t="s">
        <v>179</v>
      </c>
      <c r="B15" s="3" t="s">
        <v>91</v>
      </c>
      <c r="C15" s="3">
        <v>19363</v>
      </c>
      <c r="D15" s="3">
        <v>18149</v>
      </c>
      <c r="E15" s="3">
        <v>20266</v>
      </c>
      <c r="F15" s="3">
        <v>13884</v>
      </c>
      <c r="G15" s="3">
        <v>12253</v>
      </c>
      <c r="H15" s="3">
        <v>11001</v>
      </c>
      <c r="I15" s="3">
        <v>6639</v>
      </c>
    </row>
    <row r="16" spans="1:9" x14ac:dyDescent="0.25">
      <c r="A16" s="3" t="s">
        <v>179</v>
      </c>
      <c r="B16" s="3" t="s">
        <v>92</v>
      </c>
      <c r="C16" s="3"/>
      <c r="D16" s="3"/>
      <c r="E16" s="3"/>
      <c r="F16" s="3"/>
      <c r="G16" s="3"/>
      <c r="H16" s="3">
        <v>3054</v>
      </c>
      <c r="I16" s="3">
        <v>2228</v>
      </c>
    </row>
    <row r="17" spans="1:9" x14ac:dyDescent="0.25">
      <c r="A17" s="3" t="s">
        <v>179</v>
      </c>
      <c r="B17" s="3" t="s">
        <v>93</v>
      </c>
      <c r="C17" s="3">
        <v>35193</v>
      </c>
      <c r="D17" s="3">
        <v>29185</v>
      </c>
      <c r="E17" s="3">
        <v>29449</v>
      </c>
      <c r="F17" s="3">
        <v>21343</v>
      </c>
      <c r="G17" s="3">
        <v>17633</v>
      </c>
      <c r="H17" s="3">
        <v>10090</v>
      </c>
      <c r="I17" s="3">
        <v>5924</v>
      </c>
    </row>
    <row r="18" spans="1:9" x14ac:dyDescent="0.25">
      <c r="A18" s="3" t="s">
        <v>179</v>
      </c>
      <c r="B18" s="3" t="s">
        <v>94</v>
      </c>
      <c r="C18" s="3">
        <v>15682</v>
      </c>
      <c r="D18" s="3">
        <v>20906</v>
      </c>
      <c r="E18" s="3">
        <v>13698</v>
      </c>
      <c r="F18" s="3">
        <v>13673</v>
      </c>
      <c r="G18" s="3">
        <v>9863</v>
      </c>
      <c r="H18" s="3">
        <v>10051</v>
      </c>
      <c r="I18" s="3">
        <v>7388</v>
      </c>
    </row>
    <row r="19" spans="1:9" x14ac:dyDescent="0.25">
      <c r="A19" s="3" t="s">
        <v>179</v>
      </c>
      <c r="B19" s="3" t="s">
        <v>95</v>
      </c>
      <c r="C19" s="3">
        <v>7280</v>
      </c>
      <c r="D19" s="3">
        <v>7246</v>
      </c>
      <c r="E19" s="3">
        <v>3976</v>
      </c>
      <c r="F19" s="3">
        <v>3763</v>
      </c>
      <c r="G19" s="3">
        <v>3297</v>
      </c>
      <c r="H19" s="3">
        <v>3090</v>
      </c>
      <c r="I19" s="3">
        <v>2022</v>
      </c>
    </row>
    <row r="20" spans="1:9" x14ac:dyDescent="0.25">
      <c r="A20" s="3" t="s">
        <v>179</v>
      </c>
      <c r="B20" s="3" t="s">
        <v>96</v>
      </c>
      <c r="C20" s="3">
        <v>12504</v>
      </c>
      <c r="D20" s="3">
        <v>13012</v>
      </c>
      <c r="E20" s="3">
        <v>10011</v>
      </c>
      <c r="F20" s="3">
        <v>9573</v>
      </c>
      <c r="G20" s="3">
        <v>7556</v>
      </c>
      <c r="H20" s="3">
        <v>7181</v>
      </c>
      <c r="I20" s="3">
        <v>4148</v>
      </c>
    </row>
    <row r="21" spans="1:9" x14ac:dyDescent="0.25">
      <c r="A21" s="3" t="s">
        <v>179</v>
      </c>
      <c r="B21" s="3" t="s">
        <v>97</v>
      </c>
      <c r="C21" s="3">
        <v>1705</v>
      </c>
      <c r="D21" s="3">
        <v>1995</v>
      </c>
      <c r="E21" s="3">
        <v>1787</v>
      </c>
      <c r="F21" s="3">
        <v>1136</v>
      </c>
      <c r="G21" s="3">
        <v>1235</v>
      </c>
      <c r="H21" s="3">
        <v>692</v>
      </c>
      <c r="I21" s="3">
        <v>744</v>
      </c>
    </row>
    <row r="22" spans="1:9" x14ac:dyDescent="0.25">
      <c r="A22" s="3" t="s">
        <v>179</v>
      </c>
      <c r="B22" s="3" t="s">
        <v>98</v>
      </c>
      <c r="C22" s="3">
        <v>1411</v>
      </c>
      <c r="D22" s="3">
        <v>2581</v>
      </c>
      <c r="E22" s="3">
        <v>1303</v>
      </c>
      <c r="F22" s="3">
        <v>1069</v>
      </c>
      <c r="G22" s="3">
        <v>611</v>
      </c>
      <c r="H22" s="3">
        <v>1020</v>
      </c>
      <c r="I22" s="3">
        <v>696</v>
      </c>
    </row>
    <row r="25" spans="1:9" x14ac:dyDescent="0.25">
      <c r="A25" s="31" t="s">
        <v>78</v>
      </c>
      <c r="B25" s="31"/>
      <c r="C25" s="31"/>
      <c r="D25" s="31"/>
      <c r="E25" s="31"/>
      <c r="F25" s="31"/>
      <c r="G25" s="31"/>
      <c r="H25" s="31"/>
      <c r="I25" s="31"/>
    </row>
    <row r="26" spans="1:9" x14ac:dyDescent="0.25">
      <c r="A26" s="4" t="s">
        <v>64</v>
      </c>
      <c r="B26" s="4" t="s">
        <v>5</v>
      </c>
      <c r="C26" s="4" t="s">
        <v>65</v>
      </c>
      <c r="D26" s="4" t="s">
        <v>66</v>
      </c>
      <c r="E26" s="4" t="s">
        <v>67</v>
      </c>
      <c r="F26" s="4" t="s">
        <v>68</v>
      </c>
      <c r="G26" s="4" t="s">
        <v>69</v>
      </c>
      <c r="H26" s="4" t="s">
        <v>70</v>
      </c>
      <c r="I26" s="4" t="s">
        <v>72</v>
      </c>
    </row>
    <row r="27" spans="1:9" x14ac:dyDescent="0.25">
      <c r="A27" s="3" t="s">
        <v>179</v>
      </c>
      <c r="B27" s="3" t="s">
        <v>83</v>
      </c>
      <c r="C27" s="3">
        <v>1164.8398622823199</v>
      </c>
      <c r="D27" s="3">
        <v>713.44391110003505</v>
      </c>
      <c r="E27" s="3">
        <v>488.306956954871</v>
      </c>
      <c r="F27" s="3">
        <v>390.96589791608801</v>
      </c>
      <c r="G27" s="3">
        <v>350.32651436433798</v>
      </c>
      <c r="H27" s="3">
        <v>316.784086479748</v>
      </c>
      <c r="I27" s="3">
        <v>240.386644737918</v>
      </c>
    </row>
    <row r="28" spans="1:9" x14ac:dyDescent="0.25">
      <c r="A28" s="3" t="s">
        <v>179</v>
      </c>
      <c r="B28" s="3" t="s">
        <v>84</v>
      </c>
      <c r="C28" s="3">
        <v>687.33015622100697</v>
      </c>
      <c r="D28" s="3">
        <v>2658.0893012337501</v>
      </c>
      <c r="E28" s="3">
        <v>571.47361050183201</v>
      </c>
      <c r="F28" s="3">
        <v>457.41290307540299</v>
      </c>
      <c r="G28" s="3">
        <v>398.93007293164197</v>
      </c>
      <c r="H28" s="3">
        <v>325.583401529242</v>
      </c>
      <c r="I28" s="3">
        <v>533.79666760032603</v>
      </c>
    </row>
    <row r="29" spans="1:9" x14ac:dyDescent="0.25">
      <c r="A29" s="3" t="s">
        <v>179</v>
      </c>
      <c r="B29" s="3" t="s">
        <v>85</v>
      </c>
      <c r="C29" s="3">
        <v>1422.8380751622101</v>
      </c>
      <c r="D29" s="3">
        <v>1243.2057660611399</v>
      </c>
      <c r="E29" s="3">
        <v>981.81348484248394</v>
      </c>
      <c r="F29" s="3">
        <v>755.32101343292004</v>
      </c>
      <c r="G29" s="3">
        <v>883.99527840178598</v>
      </c>
      <c r="H29" s="3">
        <v>416.13040759962797</v>
      </c>
      <c r="I29" s="3">
        <v>535.49883113611895</v>
      </c>
    </row>
    <row r="30" spans="1:9" x14ac:dyDescent="0.25">
      <c r="A30" s="3" t="s">
        <v>179</v>
      </c>
      <c r="B30" s="3" t="s">
        <v>86</v>
      </c>
      <c r="C30" s="3">
        <v>947.13353107438104</v>
      </c>
      <c r="D30" s="3">
        <v>743.89179854096301</v>
      </c>
      <c r="E30" s="3">
        <v>347.24314448076399</v>
      </c>
      <c r="F30" s="3">
        <v>1031.4104364925499</v>
      </c>
      <c r="G30" s="3">
        <v>288.47227606423399</v>
      </c>
      <c r="H30" s="3">
        <v>429.86348608211301</v>
      </c>
      <c r="I30" s="3">
        <v>350.79369057691099</v>
      </c>
    </row>
    <row r="31" spans="1:9" x14ac:dyDescent="0.25">
      <c r="A31" s="3" t="s">
        <v>179</v>
      </c>
      <c r="B31" s="3" t="s">
        <v>87</v>
      </c>
      <c r="C31" s="3">
        <v>1244.0356935121899</v>
      </c>
      <c r="D31" s="3">
        <v>1450.7879306421601</v>
      </c>
      <c r="E31" s="3">
        <v>964.83992347025003</v>
      </c>
      <c r="F31" s="3">
        <v>3064.6597589918301</v>
      </c>
      <c r="G31" s="3">
        <v>725.49179396972397</v>
      </c>
      <c r="H31" s="3">
        <v>984.455369223346</v>
      </c>
      <c r="I31" s="3">
        <v>568.743736869636</v>
      </c>
    </row>
    <row r="32" spans="1:9" x14ac:dyDescent="0.25">
      <c r="A32" s="3" t="s">
        <v>179</v>
      </c>
      <c r="B32" s="3" t="s">
        <v>88</v>
      </c>
      <c r="C32" s="3">
        <v>2878.2983476193199</v>
      </c>
      <c r="D32" s="3">
        <v>2874.85828519493</v>
      </c>
      <c r="E32" s="3">
        <v>2673.4713233868702</v>
      </c>
      <c r="F32" s="3">
        <v>1295.05215294599</v>
      </c>
      <c r="G32" s="3">
        <v>1072.47714725841</v>
      </c>
      <c r="H32" s="3">
        <v>1151.22588146668</v>
      </c>
      <c r="I32" s="3">
        <v>1107.33030755341</v>
      </c>
    </row>
    <row r="33" spans="1:9" x14ac:dyDescent="0.25">
      <c r="A33" s="3" t="s">
        <v>179</v>
      </c>
      <c r="B33" s="3" t="s">
        <v>89</v>
      </c>
      <c r="C33" s="3">
        <v>7207.7952762852601</v>
      </c>
      <c r="D33" s="3">
        <v>3912.3012830954999</v>
      </c>
      <c r="E33" s="3">
        <v>5937.99373428952</v>
      </c>
      <c r="F33" s="3">
        <v>3739.1504705922198</v>
      </c>
      <c r="G33" s="3">
        <v>2879.9814583037601</v>
      </c>
      <c r="H33" s="3">
        <v>3019.89038950953</v>
      </c>
      <c r="I33" s="3">
        <v>4681.7939764221901</v>
      </c>
    </row>
    <row r="34" spans="1:9" x14ac:dyDescent="0.25">
      <c r="A34" s="3" t="s">
        <v>179</v>
      </c>
      <c r="B34" s="3" t="s">
        <v>90</v>
      </c>
      <c r="C34" s="3">
        <v>1333.84784191514</v>
      </c>
      <c r="D34" s="3">
        <v>1138.8988060469401</v>
      </c>
      <c r="E34" s="3">
        <v>4953.03955292308</v>
      </c>
      <c r="F34" s="3">
        <v>785.36633602562995</v>
      </c>
      <c r="G34" s="3">
        <v>832.70240092402298</v>
      </c>
      <c r="H34" s="3">
        <v>606.10760990323195</v>
      </c>
      <c r="I34" s="3">
        <v>525.71223608643402</v>
      </c>
    </row>
    <row r="35" spans="1:9" x14ac:dyDescent="0.25">
      <c r="A35" s="3" t="s">
        <v>179</v>
      </c>
      <c r="B35" s="3" t="s">
        <v>91</v>
      </c>
      <c r="C35" s="3">
        <v>1620.2149809216801</v>
      </c>
      <c r="D35" s="3">
        <v>2182.1677148455601</v>
      </c>
      <c r="E35" s="3">
        <v>2280.52209940782</v>
      </c>
      <c r="F35" s="3">
        <v>1770.1444456126501</v>
      </c>
      <c r="G35" s="3">
        <v>1378.7299606107499</v>
      </c>
      <c r="H35" s="3">
        <v>1604.69127527194</v>
      </c>
      <c r="I35" s="3">
        <v>777.07728560692703</v>
      </c>
    </row>
    <row r="36" spans="1:9" x14ac:dyDescent="0.25">
      <c r="A36" s="3" t="s">
        <v>179</v>
      </c>
      <c r="B36" s="3" t="s">
        <v>92</v>
      </c>
      <c r="C36" s="3"/>
      <c r="D36" s="3"/>
      <c r="E36" s="3"/>
      <c r="F36" s="3"/>
      <c r="G36" s="3"/>
      <c r="H36" s="3">
        <v>490.27618067099002</v>
      </c>
      <c r="I36" s="3">
        <v>502.70747248678998</v>
      </c>
    </row>
    <row r="37" spans="1:9" x14ac:dyDescent="0.25">
      <c r="A37" s="3" t="s">
        <v>179</v>
      </c>
      <c r="B37" s="3" t="s">
        <v>93</v>
      </c>
      <c r="C37" s="3">
        <v>2466.1141653138602</v>
      </c>
      <c r="D37" s="3">
        <v>2320.3071254666002</v>
      </c>
      <c r="E37" s="3">
        <v>2889.2759265991799</v>
      </c>
      <c r="F37" s="3">
        <v>1623.4596341021399</v>
      </c>
      <c r="G37" s="3">
        <v>1426.0532682067901</v>
      </c>
      <c r="H37" s="3">
        <v>1268.25172389771</v>
      </c>
      <c r="I37" s="3">
        <v>749.85406804678803</v>
      </c>
    </row>
    <row r="38" spans="1:9" x14ac:dyDescent="0.25">
      <c r="A38" s="3" t="s">
        <v>179</v>
      </c>
      <c r="B38" s="3" t="s">
        <v>94</v>
      </c>
      <c r="C38" s="3">
        <v>1323.6893304293701</v>
      </c>
      <c r="D38" s="3">
        <v>2307.26658918147</v>
      </c>
      <c r="E38" s="3">
        <v>1417.0164343112699</v>
      </c>
      <c r="F38" s="3">
        <v>1299.3310772904299</v>
      </c>
      <c r="G38" s="3">
        <v>734.88412918863196</v>
      </c>
      <c r="H38" s="3">
        <v>1067.55310562676</v>
      </c>
      <c r="I38" s="3">
        <v>1283.3531823737601</v>
      </c>
    </row>
    <row r="39" spans="1:9" x14ac:dyDescent="0.25">
      <c r="A39" s="3" t="s">
        <v>179</v>
      </c>
      <c r="B39" s="3" t="s">
        <v>95</v>
      </c>
      <c r="C39" s="3">
        <v>1391.9153356638899</v>
      </c>
      <c r="D39" s="3">
        <v>1127.3144487233201</v>
      </c>
      <c r="E39" s="3">
        <v>481.08167303454599</v>
      </c>
      <c r="F39" s="3">
        <v>406.57863801347099</v>
      </c>
      <c r="G39" s="3">
        <v>378.65393171073799</v>
      </c>
      <c r="H39" s="3">
        <v>374.71382519684403</v>
      </c>
      <c r="I39" s="3">
        <v>297.16806697836802</v>
      </c>
    </row>
    <row r="40" spans="1:9" x14ac:dyDescent="0.25">
      <c r="A40" s="3" t="s">
        <v>179</v>
      </c>
      <c r="B40" s="3" t="s">
        <v>96</v>
      </c>
      <c r="C40" s="3">
        <v>1141.28264415941</v>
      </c>
      <c r="D40" s="3">
        <v>1303.6025271567701</v>
      </c>
      <c r="E40" s="3">
        <v>1003.77182327589</v>
      </c>
      <c r="F40" s="3">
        <v>1053.7351693241999</v>
      </c>
      <c r="G40" s="3">
        <v>831.65417879603604</v>
      </c>
      <c r="H40" s="3">
        <v>812.01284986589906</v>
      </c>
      <c r="I40" s="3">
        <v>615.61460434696698</v>
      </c>
    </row>
    <row r="41" spans="1:9" x14ac:dyDescent="0.25">
      <c r="A41" s="3" t="s">
        <v>179</v>
      </c>
      <c r="B41" s="3" t="s">
        <v>97</v>
      </c>
      <c r="C41" s="3">
        <v>265.68420208603902</v>
      </c>
      <c r="D41" s="3">
        <v>493.42157190281802</v>
      </c>
      <c r="E41" s="3">
        <v>248.17335850774899</v>
      </c>
      <c r="F41" s="3">
        <v>147.63696039856299</v>
      </c>
      <c r="G41" s="3">
        <v>252.95394837796101</v>
      </c>
      <c r="H41" s="3">
        <v>136.898676469306</v>
      </c>
      <c r="I41" s="3">
        <v>199.158283729354</v>
      </c>
    </row>
    <row r="42" spans="1:9" x14ac:dyDescent="0.25">
      <c r="A42" s="3" t="s">
        <v>179</v>
      </c>
      <c r="B42" s="3" t="s">
        <v>98</v>
      </c>
      <c r="C42" s="3">
        <v>469.846162766779</v>
      </c>
      <c r="D42" s="3">
        <v>1534.20189003727</v>
      </c>
      <c r="E42" s="3">
        <v>345.67397935048598</v>
      </c>
      <c r="F42" s="3">
        <v>166.27966663495499</v>
      </c>
      <c r="G42" s="3">
        <v>183.70687248984399</v>
      </c>
      <c r="H42" s="3">
        <v>298.69909608165898</v>
      </c>
      <c r="I42" s="3">
        <v>165.74364049846099</v>
      </c>
    </row>
    <row r="45" spans="1:9" x14ac:dyDescent="0.25">
      <c r="A45" s="31" t="s">
        <v>79</v>
      </c>
      <c r="B45" s="31"/>
      <c r="C45" s="31"/>
      <c r="D45" s="31"/>
      <c r="E45" s="31"/>
      <c r="F45" s="31"/>
      <c r="G45" s="31"/>
      <c r="H45" s="31"/>
      <c r="I45" s="31"/>
    </row>
    <row r="46" spans="1:9" x14ac:dyDescent="0.25">
      <c r="A46" s="4" t="s">
        <v>64</v>
      </c>
      <c r="B46" s="4" t="s">
        <v>5</v>
      </c>
      <c r="C46" s="4" t="s">
        <v>65</v>
      </c>
      <c r="D46" s="4" t="s">
        <v>66</v>
      </c>
      <c r="E46" s="4" t="s">
        <v>67</v>
      </c>
      <c r="F46" s="4" t="s">
        <v>68</v>
      </c>
      <c r="G46" s="4" t="s">
        <v>69</v>
      </c>
      <c r="H46" s="4" t="s">
        <v>70</v>
      </c>
      <c r="I46" s="4" t="s">
        <v>72</v>
      </c>
    </row>
    <row r="47" spans="1:9" x14ac:dyDescent="0.25">
      <c r="A47" s="3" t="s">
        <v>179</v>
      </c>
      <c r="B47" s="3" t="s">
        <v>83</v>
      </c>
      <c r="C47" s="3">
        <v>45780</v>
      </c>
      <c r="D47" s="3">
        <v>50150</v>
      </c>
      <c r="E47" s="3">
        <v>53932</v>
      </c>
      <c r="F47" s="3">
        <v>59272</v>
      </c>
      <c r="G47" s="3">
        <v>63591</v>
      </c>
      <c r="H47" s="3">
        <v>69548</v>
      </c>
      <c r="I47" s="3">
        <v>78767</v>
      </c>
    </row>
    <row r="48" spans="1:9" x14ac:dyDescent="0.25">
      <c r="A48" s="3" t="s">
        <v>179</v>
      </c>
      <c r="B48" s="3" t="s">
        <v>84</v>
      </c>
      <c r="C48" s="3">
        <v>67386</v>
      </c>
      <c r="D48" s="3">
        <v>72261</v>
      </c>
      <c r="E48" s="3">
        <v>78150</v>
      </c>
      <c r="F48" s="3">
        <v>84115</v>
      </c>
      <c r="G48" s="3">
        <v>93950</v>
      </c>
      <c r="H48" s="3">
        <v>91230</v>
      </c>
      <c r="I48" s="3">
        <v>119046</v>
      </c>
    </row>
    <row r="49" spans="1:9" x14ac:dyDescent="0.25">
      <c r="A49" s="3" t="s">
        <v>179</v>
      </c>
      <c r="B49" s="3" t="s">
        <v>85</v>
      </c>
      <c r="C49" s="3">
        <v>120869</v>
      </c>
      <c r="D49" s="3">
        <v>126135</v>
      </c>
      <c r="E49" s="3">
        <v>138711</v>
      </c>
      <c r="F49" s="3">
        <v>144937</v>
      </c>
      <c r="G49" s="3">
        <v>166425</v>
      </c>
      <c r="H49" s="3">
        <v>180733</v>
      </c>
      <c r="I49" s="3">
        <v>228565</v>
      </c>
    </row>
    <row r="50" spans="1:9" x14ac:dyDescent="0.25">
      <c r="A50" s="3" t="s">
        <v>179</v>
      </c>
      <c r="B50" s="3" t="s">
        <v>86</v>
      </c>
      <c r="C50" s="3">
        <v>66305</v>
      </c>
      <c r="D50" s="3">
        <v>70061</v>
      </c>
      <c r="E50" s="3">
        <v>77297</v>
      </c>
      <c r="F50" s="3">
        <v>77594</v>
      </c>
      <c r="G50" s="3">
        <v>82335</v>
      </c>
      <c r="H50" s="3">
        <v>88584</v>
      </c>
      <c r="I50" s="3">
        <v>106375</v>
      </c>
    </row>
    <row r="51" spans="1:9" x14ac:dyDescent="0.25">
      <c r="A51" s="3" t="s">
        <v>179</v>
      </c>
      <c r="B51" s="3" t="s">
        <v>87</v>
      </c>
      <c r="C51" s="3">
        <v>166058</v>
      </c>
      <c r="D51" s="3">
        <v>193061</v>
      </c>
      <c r="E51" s="3">
        <v>196576</v>
      </c>
      <c r="F51" s="3">
        <v>201804</v>
      </c>
      <c r="G51" s="3">
        <v>224584</v>
      </c>
      <c r="H51" s="3">
        <v>227723</v>
      </c>
      <c r="I51" s="3">
        <v>306127</v>
      </c>
    </row>
    <row r="52" spans="1:9" x14ac:dyDescent="0.25">
      <c r="A52" s="3" t="s">
        <v>179</v>
      </c>
      <c r="B52" s="3" t="s">
        <v>88</v>
      </c>
      <c r="C52" s="3">
        <v>444655</v>
      </c>
      <c r="D52" s="3">
        <v>490776</v>
      </c>
      <c r="E52" s="3">
        <v>532945</v>
      </c>
      <c r="F52" s="3">
        <v>545854</v>
      </c>
      <c r="G52" s="3">
        <v>590183</v>
      </c>
      <c r="H52" s="3">
        <v>604378</v>
      </c>
      <c r="I52" s="3">
        <v>693652</v>
      </c>
    </row>
    <row r="53" spans="1:9" x14ac:dyDescent="0.25">
      <c r="A53" s="3" t="s">
        <v>179</v>
      </c>
      <c r="B53" s="3" t="s">
        <v>89</v>
      </c>
      <c r="C53" s="3">
        <v>1698557</v>
      </c>
      <c r="D53" s="3">
        <v>1844813</v>
      </c>
      <c r="E53" s="3">
        <v>1948398</v>
      </c>
      <c r="F53" s="3">
        <v>2077775</v>
      </c>
      <c r="G53" s="3">
        <v>2132741</v>
      </c>
      <c r="H53" s="3">
        <v>2207762</v>
      </c>
      <c r="I53" s="3">
        <v>2756535</v>
      </c>
    </row>
    <row r="54" spans="1:9" x14ac:dyDescent="0.25">
      <c r="A54" s="3" t="s">
        <v>179</v>
      </c>
      <c r="B54" s="3" t="s">
        <v>90</v>
      </c>
      <c r="C54" s="3">
        <v>221513</v>
      </c>
      <c r="D54" s="3">
        <v>241782</v>
      </c>
      <c r="E54" s="3">
        <v>257049</v>
      </c>
      <c r="F54" s="3">
        <v>271912</v>
      </c>
      <c r="G54" s="3">
        <v>289267</v>
      </c>
      <c r="H54" s="3">
        <v>300176</v>
      </c>
      <c r="I54" s="3">
        <v>356996</v>
      </c>
    </row>
    <row r="55" spans="1:9" x14ac:dyDescent="0.25">
      <c r="A55" s="3" t="s">
        <v>179</v>
      </c>
      <c r="B55" s="3" t="s">
        <v>91</v>
      </c>
      <c r="C55" s="3">
        <v>248581</v>
      </c>
      <c r="D55" s="3">
        <v>289200</v>
      </c>
      <c r="E55" s="3">
        <v>289005</v>
      </c>
      <c r="F55" s="3">
        <v>320740</v>
      </c>
      <c r="G55" s="3">
        <v>334332</v>
      </c>
      <c r="H55" s="3">
        <v>346628</v>
      </c>
      <c r="I55" s="3">
        <v>419172</v>
      </c>
    </row>
    <row r="56" spans="1:9" x14ac:dyDescent="0.25">
      <c r="A56" s="3" t="s">
        <v>179</v>
      </c>
      <c r="B56" s="3" t="s">
        <v>92</v>
      </c>
      <c r="C56" s="3"/>
      <c r="D56" s="3"/>
      <c r="E56" s="3"/>
      <c r="F56" s="3"/>
      <c r="G56" s="3"/>
      <c r="H56" s="3">
        <v>159164</v>
      </c>
      <c r="I56" s="3">
        <v>191426</v>
      </c>
    </row>
    <row r="57" spans="1:9" x14ac:dyDescent="0.25">
      <c r="A57" s="3" t="s">
        <v>179</v>
      </c>
      <c r="B57" s="3" t="s">
        <v>93</v>
      </c>
      <c r="C57" s="3">
        <v>511234</v>
      </c>
      <c r="D57" s="3">
        <v>556470</v>
      </c>
      <c r="E57" s="3">
        <v>570598</v>
      </c>
      <c r="F57" s="3">
        <v>606729</v>
      </c>
      <c r="G57" s="3">
        <v>652206</v>
      </c>
      <c r="H57" s="3">
        <v>523550</v>
      </c>
      <c r="I57" s="3">
        <v>579586</v>
      </c>
    </row>
    <row r="58" spans="1:9" x14ac:dyDescent="0.25">
      <c r="A58" s="3" t="s">
        <v>179</v>
      </c>
      <c r="B58" s="3" t="s">
        <v>94</v>
      </c>
      <c r="C58" s="3">
        <v>245642</v>
      </c>
      <c r="D58" s="3">
        <v>265001</v>
      </c>
      <c r="E58" s="3">
        <v>273340</v>
      </c>
      <c r="F58" s="3">
        <v>294381</v>
      </c>
      <c r="G58" s="3">
        <v>306950</v>
      </c>
      <c r="H58" s="3">
        <v>322788</v>
      </c>
      <c r="I58" s="3">
        <v>363090</v>
      </c>
    </row>
    <row r="59" spans="1:9" x14ac:dyDescent="0.25">
      <c r="A59" s="3" t="s">
        <v>179</v>
      </c>
      <c r="B59" s="3" t="s">
        <v>95</v>
      </c>
      <c r="C59" s="3">
        <v>98218</v>
      </c>
      <c r="D59" s="3">
        <v>110408</v>
      </c>
      <c r="E59" s="3">
        <v>114066</v>
      </c>
      <c r="F59" s="3">
        <v>122049</v>
      </c>
      <c r="G59" s="3">
        <v>126141</v>
      </c>
      <c r="H59" s="3">
        <v>130020</v>
      </c>
      <c r="I59" s="3">
        <v>146908</v>
      </c>
    </row>
    <row r="60" spans="1:9" x14ac:dyDescent="0.25">
      <c r="A60" s="3" t="s">
        <v>179</v>
      </c>
      <c r="B60" s="3" t="s">
        <v>96</v>
      </c>
      <c r="C60" s="3">
        <v>214423</v>
      </c>
      <c r="D60" s="3">
        <v>229584</v>
      </c>
      <c r="E60" s="3">
        <v>245376</v>
      </c>
      <c r="F60" s="3">
        <v>260689</v>
      </c>
      <c r="G60" s="3">
        <v>272510</v>
      </c>
      <c r="H60" s="3">
        <v>283842</v>
      </c>
      <c r="I60" s="3">
        <v>324793</v>
      </c>
    </row>
    <row r="61" spans="1:9" x14ac:dyDescent="0.25">
      <c r="A61" s="3" t="s">
        <v>179</v>
      </c>
      <c r="B61" s="3" t="s">
        <v>97</v>
      </c>
      <c r="C61" s="3">
        <v>27625</v>
      </c>
      <c r="D61" s="3">
        <v>30504</v>
      </c>
      <c r="E61" s="3">
        <v>32339</v>
      </c>
      <c r="F61" s="3">
        <v>33590</v>
      </c>
      <c r="G61" s="3">
        <v>35236</v>
      </c>
      <c r="H61" s="3">
        <v>37033</v>
      </c>
      <c r="I61" s="3">
        <v>40340</v>
      </c>
    </row>
    <row r="62" spans="1:9" x14ac:dyDescent="0.25">
      <c r="A62" s="3" t="s">
        <v>179</v>
      </c>
      <c r="B62" s="3" t="s">
        <v>98</v>
      </c>
      <c r="C62" s="3">
        <v>47264</v>
      </c>
      <c r="D62" s="3">
        <v>50287</v>
      </c>
      <c r="E62" s="3">
        <v>53311</v>
      </c>
      <c r="F62" s="3">
        <v>51592</v>
      </c>
      <c r="G62" s="3">
        <v>58177</v>
      </c>
      <c r="H62" s="3">
        <v>57992</v>
      </c>
      <c r="I62" s="3">
        <v>69186</v>
      </c>
    </row>
    <row r="65" spans="1:9" x14ac:dyDescent="0.25">
      <c r="A65" s="31" t="s">
        <v>80</v>
      </c>
      <c r="B65" s="31"/>
      <c r="C65" s="31"/>
      <c r="D65" s="31"/>
      <c r="E65" s="31"/>
      <c r="F65" s="31"/>
      <c r="G65" s="31"/>
      <c r="H65" s="31"/>
      <c r="I65" s="31"/>
    </row>
    <row r="66" spans="1:9" x14ac:dyDescent="0.25">
      <c r="A66" s="4" t="s">
        <v>64</v>
      </c>
      <c r="B66" s="4" t="s">
        <v>5</v>
      </c>
      <c r="C66" s="4" t="s">
        <v>65</v>
      </c>
      <c r="D66" s="4" t="s">
        <v>66</v>
      </c>
      <c r="E66" s="4" t="s">
        <v>67</v>
      </c>
      <c r="F66" s="4" t="s">
        <v>68</v>
      </c>
      <c r="G66" s="4" t="s">
        <v>69</v>
      </c>
      <c r="H66" s="4" t="s">
        <v>70</v>
      </c>
      <c r="I66" s="4" t="s">
        <v>72</v>
      </c>
    </row>
    <row r="67" spans="1:9" x14ac:dyDescent="0.25">
      <c r="A67" s="3" t="s">
        <v>179</v>
      </c>
      <c r="B67" s="3" t="s">
        <v>83</v>
      </c>
      <c r="C67" s="3">
        <v>464</v>
      </c>
      <c r="D67" s="3">
        <v>555</v>
      </c>
      <c r="E67" s="3">
        <v>2020</v>
      </c>
      <c r="F67" s="3">
        <v>2355</v>
      </c>
      <c r="G67" s="3">
        <v>761</v>
      </c>
      <c r="H67" s="3">
        <v>2332</v>
      </c>
      <c r="I67" s="3">
        <v>2455</v>
      </c>
    </row>
    <row r="68" spans="1:9" x14ac:dyDescent="0.25">
      <c r="A68" s="3" t="s">
        <v>179</v>
      </c>
      <c r="B68" s="3" t="s">
        <v>84</v>
      </c>
      <c r="C68" s="3">
        <v>1163</v>
      </c>
      <c r="D68" s="3">
        <v>1165</v>
      </c>
      <c r="E68" s="3">
        <v>3447</v>
      </c>
      <c r="F68" s="3">
        <v>2608</v>
      </c>
      <c r="G68" s="3">
        <v>2374</v>
      </c>
      <c r="H68" s="3">
        <v>2664</v>
      </c>
      <c r="I68" s="3">
        <v>2617</v>
      </c>
    </row>
    <row r="69" spans="1:9" x14ac:dyDescent="0.25">
      <c r="A69" s="3" t="s">
        <v>179</v>
      </c>
      <c r="B69" s="3" t="s">
        <v>85</v>
      </c>
      <c r="C69" s="3">
        <v>1693</v>
      </c>
      <c r="D69" s="3">
        <v>1709</v>
      </c>
      <c r="E69" s="3">
        <v>3559</v>
      </c>
      <c r="F69" s="3">
        <v>2034</v>
      </c>
      <c r="G69" s="3">
        <v>1829</v>
      </c>
      <c r="H69" s="3">
        <v>2358</v>
      </c>
      <c r="I69" s="3">
        <v>2862</v>
      </c>
    </row>
    <row r="70" spans="1:9" x14ac:dyDescent="0.25">
      <c r="A70" s="3" t="s">
        <v>179</v>
      </c>
      <c r="B70" s="3" t="s">
        <v>86</v>
      </c>
      <c r="C70" s="3">
        <v>1648</v>
      </c>
      <c r="D70" s="3">
        <v>1455</v>
      </c>
      <c r="E70" s="3">
        <v>2642</v>
      </c>
      <c r="F70" s="3">
        <v>2154</v>
      </c>
      <c r="G70" s="3">
        <v>3805</v>
      </c>
      <c r="H70" s="3">
        <v>2040</v>
      </c>
      <c r="I70" s="3">
        <v>3017</v>
      </c>
    </row>
    <row r="71" spans="1:9" x14ac:dyDescent="0.25">
      <c r="A71" s="3" t="s">
        <v>179</v>
      </c>
      <c r="B71" s="3" t="s">
        <v>87</v>
      </c>
      <c r="C71" s="3">
        <v>2998</v>
      </c>
      <c r="D71" s="3">
        <v>2972</v>
      </c>
      <c r="E71" s="3">
        <v>2283</v>
      </c>
      <c r="F71" s="3">
        <v>2917</v>
      </c>
      <c r="G71" s="3">
        <v>3644</v>
      </c>
      <c r="H71" s="3">
        <v>2935</v>
      </c>
      <c r="I71" s="3">
        <v>2872</v>
      </c>
    </row>
    <row r="72" spans="1:9" x14ac:dyDescent="0.25">
      <c r="A72" s="3" t="s">
        <v>179</v>
      </c>
      <c r="B72" s="3" t="s">
        <v>88</v>
      </c>
      <c r="C72" s="3">
        <v>7396</v>
      </c>
      <c r="D72" s="3">
        <v>7733</v>
      </c>
      <c r="E72" s="3">
        <v>4463</v>
      </c>
      <c r="F72" s="3">
        <v>6283</v>
      </c>
      <c r="G72" s="3">
        <v>8830</v>
      </c>
      <c r="H72" s="3">
        <v>6357</v>
      </c>
      <c r="I72" s="3">
        <v>7218</v>
      </c>
    </row>
    <row r="73" spans="1:9" x14ac:dyDescent="0.25">
      <c r="A73" s="3" t="s">
        <v>179</v>
      </c>
      <c r="B73" s="3" t="s">
        <v>89</v>
      </c>
      <c r="C73" s="3">
        <v>13132</v>
      </c>
      <c r="D73" s="3">
        <v>13020</v>
      </c>
      <c r="E73" s="3">
        <v>7372</v>
      </c>
      <c r="F73" s="3">
        <v>10282</v>
      </c>
      <c r="G73" s="3">
        <v>16838</v>
      </c>
      <c r="H73" s="3">
        <v>12562</v>
      </c>
      <c r="I73" s="3">
        <v>12660</v>
      </c>
    </row>
    <row r="74" spans="1:9" x14ac:dyDescent="0.25">
      <c r="A74" s="3" t="s">
        <v>179</v>
      </c>
      <c r="B74" s="3" t="s">
        <v>90</v>
      </c>
      <c r="C74" s="3">
        <v>6524</v>
      </c>
      <c r="D74" s="3">
        <v>6258</v>
      </c>
      <c r="E74" s="3">
        <v>3477</v>
      </c>
      <c r="F74" s="3">
        <v>4910</v>
      </c>
      <c r="G74" s="3">
        <v>6974</v>
      </c>
      <c r="H74" s="3">
        <v>5048</v>
      </c>
      <c r="I74" s="3">
        <v>4918</v>
      </c>
    </row>
    <row r="75" spans="1:9" x14ac:dyDescent="0.25">
      <c r="A75" s="3" t="s">
        <v>179</v>
      </c>
      <c r="B75" s="3" t="s">
        <v>91</v>
      </c>
      <c r="C75" s="3">
        <v>5831</v>
      </c>
      <c r="D75" s="3">
        <v>6212</v>
      </c>
      <c r="E75" s="3">
        <v>4602</v>
      </c>
      <c r="F75" s="3">
        <v>4483</v>
      </c>
      <c r="G75" s="3">
        <v>5525</v>
      </c>
      <c r="H75" s="3">
        <v>4926</v>
      </c>
      <c r="I75" s="3">
        <v>5067</v>
      </c>
    </row>
    <row r="76" spans="1:9" x14ac:dyDescent="0.25">
      <c r="A76" s="3" t="s">
        <v>179</v>
      </c>
      <c r="B76" s="3" t="s">
        <v>92</v>
      </c>
      <c r="C76" s="3"/>
      <c r="D76" s="3"/>
      <c r="E76" s="3"/>
      <c r="F76" s="3"/>
      <c r="G76" s="3"/>
      <c r="H76" s="3">
        <v>2741</v>
      </c>
      <c r="I76" s="3">
        <v>3275</v>
      </c>
    </row>
    <row r="77" spans="1:9" x14ac:dyDescent="0.25">
      <c r="A77" s="3" t="s">
        <v>179</v>
      </c>
      <c r="B77" s="3" t="s">
        <v>93</v>
      </c>
      <c r="C77" s="3">
        <v>10936</v>
      </c>
      <c r="D77" s="3">
        <v>11489</v>
      </c>
      <c r="E77" s="3">
        <v>5511</v>
      </c>
      <c r="F77" s="3">
        <v>9321</v>
      </c>
      <c r="G77" s="3">
        <v>11193</v>
      </c>
      <c r="H77" s="3">
        <v>6885</v>
      </c>
      <c r="I77" s="3">
        <v>6958</v>
      </c>
    </row>
    <row r="78" spans="1:9" x14ac:dyDescent="0.25">
      <c r="A78" s="3" t="s">
        <v>179</v>
      </c>
      <c r="B78" s="3" t="s">
        <v>94</v>
      </c>
      <c r="C78" s="3">
        <v>6740</v>
      </c>
      <c r="D78" s="3">
        <v>6167</v>
      </c>
      <c r="E78" s="3">
        <v>3860</v>
      </c>
      <c r="F78" s="3">
        <v>5342</v>
      </c>
      <c r="G78" s="3">
        <v>6973</v>
      </c>
      <c r="H78" s="3">
        <v>5069</v>
      </c>
      <c r="I78" s="3">
        <v>4860</v>
      </c>
    </row>
    <row r="79" spans="1:9" x14ac:dyDescent="0.25">
      <c r="A79" s="3" t="s">
        <v>179</v>
      </c>
      <c r="B79" s="3" t="s">
        <v>95</v>
      </c>
      <c r="C79" s="3">
        <v>2405</v>
      </c>
      <c r="D79" s="3">
        <v>2445</v>
      </c>
      <c r="E79" s="3">
        <v>4290</v>
      </c>
      <c r="F79" s="3">
        <v>3601</v>
      </c>
      <c r="G79" s="3">
        <v>3341</v>
      </c>
      <c r="H79" s="3">
        <v>3336</v>
      </c>
      <c r="I79" s="3">
        <v>3829</v>
      </c>
    </row>
    <row r="80" spans="1:9" x14ac:dyDescent="0.25">
      <c r="A80" s="3" t="s">
        <v>179</v>
      </c>
      <c r="B80" s="3" t="s">
        <v>96</v>
      </c>
      <c r="C80" s="3">
        <v>6096</v>
      </c>
      <c r="D80" s="3">
        <v>5354</v>
      </c>
      <c r="E80" s="3">
        <v>4323</v>
      </c>
      <c r="F80" s="3">
        <v>4029</v>
      </c>
      <c r="G80" s="3">
        <v>6149</v>
      </c>
      <c r="H80" s="3">
        <v>4090</v>
      </c>
      <c r="I80" s="3">
        <v>3894</v>
      </c>
    </row>
    <row r="81" spans="1:9" x14ac:dyDescent="0.25">
      <c r="A81" s="3" t="s">
        <v>179</v>
      </c>
      <c r="B81" s="3" t="s">
        <v>97</v>
      </c>
      <c r="C81" s="3">
        <v>1155</v>
      </c>
      <c r="D81" s="3">
        <v>1063</v>
      </c>
      <c r="E81" s="3">
        <v>2829</v>
      </c>
      <c r="F81" s="3">
        <v>1849</v>
      </c>
      <c r="G81" s="3">
        <v>1140</v>
      </c>
      <c r="H81" s="3">
        <v>1780</v>
      </c>
      <c r="I81" s="3">
        <v>1436</v>
      </c>
    </row>
    <row r="82" spans="1:9" x14ac:dyDescent="0.25">
      <c r="A82" s="3" t="s">
        <v>179</v>
      </c>
      <c r="B82" s="3" t="s">
        <v>98</v>
      </c>
      <c r="C82" s="3">
        <v>976</v>
      </c>
      <c r="D82" s="3">
        <v>754</v>
      </c>
      <c r="E82" s="3">
        <v>1576</v>
      </c>
      <c r="F82" s="3">
        <v>1886</v>
      </c>
      <c r="G82" s="3">
        <v>1866</v>
      </c>
      <c r="H82" s="3">
        <v>2269</v>
      </c>
      <c r="I82" s="3">
        <v>1950</v>
      </c>
    </row>
  </sheetData>
  <mergeCells count="4">
    <mergeCell ref="A5:I5"/>
    <mergeCell ref="A25:I25"/>
    <mergeCell ref="A45:I45"/>
    <mergeCell ref="A65:I65"/>
  </mergeCells>
  <pageMargins left="0.7" right="0.7" top="0.75" bottom="0.75" header="0.3" footer="0.3"/>
  <pageSetup paperSize="9" orientation="portrait" horizontalDpi="300" verticalDpi="300"/>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I22"/>
  <sheetViews>
    <sheetView workbookViewId="0"/>
  </sheetViews>
  <sheetFormatPr baseColWidth="10" defaultColWidth="11.42578125" defaultRowHeight="15" x14ac:dyDescent="0.25"/>
  <cols>
    <col min="1" max="1" width="18.7109375" bestFit="1" customWidth="1"/>
    <col min="2" max="2" width="12.42578125" bestFit="1" customWidth="1"/>
  </cols>
  <sheetData>
    <row r="1" spans="1:9" x14ac:dyDescent="0.25">
      <c r="A1" s="5" t="str">
        <f>HYPERLINK("#'Indice'!A1", "Indice")</f>
        <v>Indice</v>
      </c>
    </row>
    <row r="2" spans="1:9" x14ac:dyDescent="0.25">
      <c r="A2" s="15" t="s">
        <v>180</v>
      </c>
    </row>
    <row r="3" spans="1:9" x14ac:dyDescent="0.25">
      <c r="A3" s="8" t="s">
        <v>156</v>
      </c>
    </row>
    <row r="5" spans="1:9" x14ac:dyDescent="0.25">
      <c r="A5" s="31" t="s">
        <v>63</v>
      </c>
      <c r="B5" s="31"/>
      <c r="C5" s="31"/>
      <c r="D5" s="31"/>
      <c r="E5" s="31"/>
      <c r="F5" s="31"/>
      <c r="G5" s="31"/>
      <c r="H5" s="31"/>
      <c r="I5" s="31"/>
    </row>
    <row r="6" spans="1:9" x14ac:dyDescent="0.25">
      <c r="A6" s="4" t="s">
        <v>64</v>
      </c>
      <c r="B6" s="4" t="s">
        <v>5</v>
      </c>
      <c r="C6" s="4" t="s">
        <v>65</v>
      </c>
      <c r="D6" s="4" t="s">
        <v>66</v>
      </c>
      <c r="E6" s="4" t="s">
        <v>67</v>
      </c>
      <c r="F6" s="4" t="s">
        <v>68</v>
      </c>
      <c r="G6" s="4" t="s">
        <v>69</v>
      </c>
      <c r="H6" s="4" t="s">
        <v>70</v>
      </c>
      <c r="I6" s="4" t="s">
        <v>72</v>
      </c>
    </row>
    <row r="7" spans="1:9" x14ac:dyDescent="0.25">
      <c r="A7" s="3" t="s">
        <v>181</v>
      </c>
      <c r="B7" s="3" t="s">
        <v>74</v>
      </c>
      <c r="C7" s="3">
        <v>1369165</v>
      </c>
      <c r="D7" s="3">
        <v>1396450</v>
      </c>
      <c r="E7" s="3">
        <v>1438678</v>
      </c>
      <c r="F7" s="3">
        <v>1194566</v>
      </c>
      <c r="G7" s="3">
        <v>1183874</v>
      </c>
      <c r="H7" s="3">
        <v>1254899</v>
      </c>
      <c r="I7" s="3">
        <v>1263576</v>
      </c>
    </row>
    <row r="10" spans="1:9" x14ac:dyDescent="0.25">
      <c r="A10" s="31" t="s">
        <v>78</v>
      </c>
      <c r="B10" s="31"/>
      <c r="C10" s="31"/>
      <c r="D10" s="31"/>
      <c r="E10" s="31"/>
      <c r="F10" s="31"/>
      <c r="G10" s="31"/>
      <c r="H10" s="31"/>
      <c r="I10" s="31"/>
    </row>
    <row r="11" spans="1:9" x14ac:dyDescent="0.25">
      <c r="A11" s="4" t="s">
        <v>64</v>
      </c>
      <c r="B11" s="4" t="s">
        <v>5</v>
      </c>
      <c r="C11" s="4" t="s">
        <v>65</v>
      </c>
      <c r="D11" s="4" t="s">
        <v>66</v>
      </c>
      <c r="E11" s="4" t="s">
        <v>67</v>
      </c>
      <c r="F11" s="4" t="s">
        <v>68</v>
      </c>
      <c r="G11" s="4" t="s">
        <v>69</v>
      </c>
      <c r="H11" s="4" t="s">
        <v>70</v>
      </c>
      <c r="I11" s="4" t="s">
        <v>72</v>
      </c>
    </row>
    <row r="12" spans="1:9" x14ac:dyDescent="0.25">
      <c r="A12" s="3" t="s">
        <v>181</v>
      </c>
      <c r="B12" s="3" t="s">
        <v>74</v>
      </c>
      <c r="C12" s="3">
        <v>20749.415246905399</v>
      </c>
      <c r="D12" s="3">
        <v>22242.659667907701</v>
      </c>
      <c r="E12" s="3">
        <v>35423.925632162798</v>
      </c>
      <c r="F12" s="3">
        <v>22290.438512326102</v>
      </c>
      <c r="G12" s="3">
        <v>18058.521106096901</v>
      </c>
      <c r="H12" s="3">
        <v>20069.4825952231</v>
      </c>
      <c r="I12" s="3">
        <v>15380.3951821557</v>
      </c>
    </row>
    <row r="15" spans="1:9" x14ac:dyDescent="0.25">
      <c r="A15" s="31" t="s">
        <v>79</v>
      </c>
      <c r="B15" s="31"/>
      <c r="C15" s="31"/>
      <c r="D15" s="31"/>
      <c r="E15" s="31"/>
      <c r="F15" s="31"/>
      <c r="G15" s="31"/>
      <c r="H15" s="31"/>
      <c r="I15" s="31"/>
    </row>
    <row r="16" spans="1:9" x14ac:dyDescent="0.25">
      <c r="A16" s="4" t="s">
        <v>64</v>
      </c>
      <c r="B16" s="4" t="s">
        <v>5</v>
      </c>
      <c r="C16" s="4" t="s">
        <v>65</v>
      </c>
      <c r="D16" s="4" t="s">
        <v>66</v>
      </c>
      <c r="E16" s="4" t="s">
        <v>67</v>
      </c>
      <c r="F16" s="4" t="s">
        <v>68</v>
      </c>
      <c r="G16" s="4" t="s">
        <v>69</v>
      </c>
      <c r="H16" s="4" t="s">
        <v>70</v>
      </c>
      <c r="I16" s="4" t="s">
        <v>72</v>
      </c>
    </row>
    <row r="17" spans="1:9" x14ac:dyDescent="0.25">
      <c r="A17" s="3" t="s">
        <v>181</v>
      </c>
      <c r="B17" s="3" t="s">
        <v>74</v>
      </c>
      <c r="C17" s="3">
        <v>4251338</v>
      </c>
      <c r="D17" s="3">
        <v>4620493</v>
      </c>
      <c r="E17" s="3">
        <v>4861093</v>
      </c>
      <c r="F17" s="3">
        <v>5174854</v>
      </c>
      <c r="G17" s="3">
        <v>5429483</v>
      </c>
      <c r="H17" s="3">
        <v>5651999</v>
      </c>
      <c r="I17" s="3">
        <v>6786150</v>
      </c>
    </row>
    <row r="20" spans="1:9" x14ac:dyDescent="0.25">
      <c r="A20" s="31" t="s">
        <v>80</v>
      </c>
      <c r="B20" s="31"/>
      <c r="C20" s="31"/>
      <c r="D20" s="31"/>
      <c r="E20" s="31"/>
      <c r="F20" s="31"/>
      <c r="G20" s="31"/>
      <c r="H20" s="31"/>
      <c r="I20" s="31"/>
    </row>
    <row r="21" spans="1:9" x14ac:dyDescent="0.25">
      <c r="A21" s="4" t="s">
        <v>64</v>
      </c>
      <c r="B21" s="4" t="s">
        <v>5</v>
      </c>
      <c r="C21" s="4" t="s">
        <v>65</v>
      </c>
      <c r="D21" s="4" t="s">
        <v>66</v>
      </c>
      <c r="E21" s="4" t="s">
        <v>67</v>
      </c>
      <c r="F21" s="4" t="s">
        <v>68</v>
      </c>
      <c r="G21" s="4" t="s">
        <v>69</v>
      </c>
      <c r="H21" s="4" t="s">
        <v>70</v>
      </c>
      <c r="I21" s="4" t="s">
        <v>72</v>
      </c>
    </row>
    <row r="22" spans="1:9" x14ac:dyDescent="0.25">
      <c r="A22" s="3" t="s">
        <v>181</v>
      </c>
      <c r="B22" s="3" t="s">
        <v>74</v>
      </c>
      <c r="C22" s="3">
        <v>69455</v>
      </c>
      <c r="D22" s="3">
        <v>68351</v>
      </c>
      <c r="E22" s="3">
        <v>56254</v>
      </c>
      <c r="F22" s="3">
        <v>64344</v>
      </c>
      <c r="G22" s="3">
        <v>81254</v>
      </c>
      <c r="H22" s="3">
        <v>67665</v>
      </c>
      <c r="I22" s="3">
        <v>69931</v>
      </c>
    </row>
  </sheetData>
  <mergeCells count="4">
    <mergeCell ref="A5:I5"/>
    <mergeCell ref="A10:I10"/>
    <mergeCell ref="A15:I15"/>
    <mergeCell ref="A20:I20"/>
  </mergeCells>
  <pageMargins left="0.7" right="0.7" top="0.75" bottom="0.75" header="0.3" footer="0.3"/>
  <pageSetup paperSize="9" orientation="portrait" horizontalDpi="300" verticalDpi="300"/>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I26"/>
  <sheetViews>
    <sheetView workbookViewId="0"/>
  </sheetViews>
  <sheetFormatPr baseColWidth="10" defaultColWidth="11.42578125" defaultRowHeight="15" x14ac:dyDescent="0.25"/>
  <cols>
    <col min="1" max="1" width="18.7109375" bestFit="1" customWidth="1"/>
    <col min="2" max="2" width="12.42578125" bestFit="1" customWidth="1"/>
  </cols>
  <sheetData>
    <row r="1" spans="1:9" x14ac:dyDescent="0.25">
      <c r="A1" s="5" t="str">
        <f>HYPERLINK("#'Indice'!A1", "Indice")</f>
        <v>Indice</v>
      </c>
    </row>
    <row r="2" spans="1:9" x14ac:dyDescent="0.25">
      <c r="A2" s="15" t="s">
        <v>180</v>
      </c>
    </row>
    <row r="3" spans="1:9" x14ac:dyDescent="0.25">
      <c r="A3" s="8" t="s">
        <v>156</v>
      </c>
    </row>
    <row r="5" spans="1:9" x14ac:dyDescent="0.25">
      <c r="A5" s="31" t="s">
        <v>63</v>
      </c>
      <c r="B5" s="31"/>
      <c r="C5" s="31"/>
      <c r="D5" s="31"/>
      <c r="E5" s="31"/>
      <c r="F5" s="31"/>
      <c r="G5" s="31"/>
      <c r="H5" s="31"/>
      <c r="I5" s="31"/>
    </row>
    <row r="6" spans="1:9" x14ac:dyDescent="0.25">
      <c r="A6" s="4" t="s">
        <v>64</v>
      </c>
      <c r="B6" s="4" t="s">
        <v>5</v>
      </c>
      <c r="C6" s="4" t="s">
        <v>65</v>
      </c>
      <c r="D6" s="4" t="s">
        <v>66</v>
      </c>
      <c r="E6" s="4" t="s">
        <v>67</v>
      </c>
      <c r="F6" s="4" t="s">
        <v>68</v>
      </c>
      <c r="G6" s="4" t="s">
        <v>69</v>
      </c>
      <c r="H6" s="4" t="s">
        <v>70</v>
      </c>
      <c r="I6" s="4" t="s">
        <v>72</v>
      </c>
    </row>
    <row r="7" spans="1:9" x14ac:dyDescent="0.25">
      <c r="A7" s="3" t="s">
        <v>181</v>
      </c>
      <c r="B7" s="3" t="s">
        <v>81</v>
      </c>
      <c r="C7" s="3">
        <v>1027330</v>
      </c>
      <c r="D7" s="3">
        <v>1065319</v>
      </c>
      <c r="E7" s="3">
        <v>1102777</v>
      </c>
      <c r="F7" s="3">
        <v>896526</v>
      </c>
      <c r="G7" s="3">
        <v>917910</v>
      </c>
      <c r="H7" s="3">
        <v>949709</v>
      </c>
      <c r="I7" s="3">
        <v>996248</v>
      </c>
    </row>
    <row r="8" spans="1:9" x14ac:dyDescent="0.25">
      <c r="A8" s="3" t="s">
        <v>181</v>
      </c>
      <c r="B8" s="3" t="s">
        <v>82</v>
      </c>
      <c r="C8" s="3">
        <v>341835</v>
      </c>
      <c r="D8" s="3">
        <v>331131</v>
      </c>
      <c r="E8" s="3">
        <v>335901</v>
      </c>
      <c r="F8" s="3">
        <v>298040</v>
      </c>
      <c r="G8" s="3">
        <v>265964</v>
      </c>
      <c r="H8" s="3">
        <v>305190</v>
      </c>
      <c r="I8" s="3">
        <v>267328</v>
      </c>
    </row>
    <row r="11" spans="1:9" x14ac:dyDescent="0.25">
      <c r="A11" s="31" t="s">
        <v>78</v>
      </c>
      <c r="B11" s="31"/>
      <c r="C11" s="31"/>
      <c r="D11" s="31"/>
      <c r="E11" s="31"/>
      <c r="F11" s="31"/>
      <c r="G11" s="31"/>
      <c r="H11" s="31"/>
      <c r="I11" s="31"/>
    </row>
    <row r="12" spans="1:9" x14ac:dyDescent="0.25">
      <c r="A12" s="4" t="s">
        <v>64</v>
      </c>
      <c r="B12" s="4" t="s">
        <v>5</v>
      </c>
      <c r="C12" s="4" t="s">
        <v>65</v>
      </c>
      <c r="D12" s="4" t="s">
        <v>66</v>
      </c>
      <c r="E12" s="4" t="s">
        <v>67</v>
      </c>
      <c r="F12" s="4" t="s">
        <v>68</v>
      </c>
      <c r="G12" s="4" t="s">
        <v>69</v>
      </c>
      <c r="H12" s="4" t="s">
        <v>70</v>
      </c>
      <c r="I12" s="4" t="s">
        <v>72</v>
      </c>
    </row>
    <row r="13" spans="1:9" x14ac:dyDescent="0.25">
      <c r="A13" s="3" t="s">
        <v>181</v>
      </c>
      <c r="B13" s="3" t="s">
        <v>81</v>
      </c>
      <c r="C13" s="3">
        <v>20191.613240491399</v>
      </c>
      <c r="D13" s="3">
        <v>20972.497525349299</v>
      </c>
      <c r="E13" s="3">
        <v>33500.8909701265</v>
      </c>
      <c r="F13" s="3">
        <v>20929.044992424999</v>
      </c>
      <c r="G13" s="3">
        <v>16346.7732505767</v>
      </c>
      <c r="H13" s="3">
        <v>18319.951117551798</v>
      </c>
      <c r="I13" s="3">
        <v>14485.5988618462</v>
      </c>
    </row>
    <row r="14" spans="1:9" x14ac:dyDescent="0.25">
      <c r="A14" s="3" t="s">
        <v>181</v>
      </c>
      <c r="B14" s="3" t="s">
        <v>82</v>
      </c>
      <c r="C14" s="3">
        <v>4778.8061097852296</v>
      </c>
      <c r="D14" s="3">
        <v>7408.7958975522697</v>
      </c>
      <c r="E14" s="3">
        <v>11512.810751536401</v>
      </c>
      <c r="F14" s="3">
        <v>7801.97212420295</v>
      </c>
      <c r="G14" s="3">
        <v>7674.1897835261798</v>
      </c>
      <c r="H14" s="3">
        <v>8195.3354226947995</v>
      </c>
      <c r="I14" s="3">
        <v>5169.5243081891704</v>
      </c>
    </row>
    <row r="17" spans="1:9" x14ac:dyDescent="0.25">
      <c r="A17" s="31" t="s">
        <v>79</v>
      </c>
      <c r="B17" s="31"/>
      <c r="C17" s="31"/>
      <c r="D17" s="31"/>
      <c r="E17" s="31"/>
      <c r="F17" s="31"/>
      <c r="G17" s="31"/>
      <c r="H17" s="31"/>
      <c r="I17" s="31"/>
    </row>
    <row r="18" spans="1:9" x14ac:dyDescent="0.25">
      <c r="A18" s="4" t="s">
        <v>64</v>
      </c>
      <c r="B18" s="4" t="s">
        <v>5</v>
      </c>
      <c r="C18" s="4" t="s">
        <v>65</v>
      </c>
      <c r="D18" s="4" t="s">
        <v>66</v>
      </c>
      <c r="E18" s="4" t="s">
        <v>67</v>
      </c>
      <c r="F18" s="4" t="s">
        <v>68</v>
      </c>
      <c r="G18" s="4" t="s">
        <v>69</v>
      </c>
      <c r="H18" s="4" t="s">
        <v>70</v>
      </c>
      <c r="I18" s="4" t="s">
        <v>72</v>
      </c>
    </row>
    <row r="19" spans="1:9" x14ac:dyDescent="0.25">
      <c r="A19" s="3" t="s">
        <v>181</v>
      </c>
      <c r="B19" s="3" t="s">
        <v>81</v>
      </c>
      <c r="C19" s="3">
        <v>3708213</v>
      </c>
      <c r="D19" s="3">
        <v>4035313</v>
      </c>
      <c r="E19" s="3">
        <v>4265790</v>
      </c>
      <c r="F19" s="3">
        <v>4531746</v>
      </c>
      <c r="G19" s="3">
        <v>4755425</v>
      </c>
      <c r="H19" s="3">
        <v>4978095</v>
      </c>
      <c r="I19" s="3">
        <v>6004575</v>
      </c>
    </row>
    <row r="20" spans="1:9" x14ac:dyDescent="0.25">
      <c r="A20" s="3" t="s">
        <v>181</v>
      </c>
      <c r="B20" s="3" t="s">
        <v>82</v>
      </c>
      <c r="C20" s="3">
        <v>543125</v>
      </c>
      <c r="D20" s="3">
        <v>585180</v>
      </c>
      <c r="E20" s="3">
        <v>595303</v>
      </c>
      <c r="F20" s="3">
        <v>643108</v>
      </c>
      <c r="G20" s="3">
        <v>674058</v>
      </c>
      <c r="H20" s="3">
        <v>673904</v>
      </c>
      <c r="I20" s="3">
        <v>781575</v>
      </c>
    </row>
    <row r="23" spans="1:9" x14ac:dyDescent="0.25">
      <c r="A23" s="31" t="s">
        <v>80</v>
      </c>
      <c r="B23" s="31"/>
      <c r="C23" s="31"/>
      <c r="D23" s="31"/>
      <c r="E23" s="31"/>
      <c r="F23" s="31"/>
      <c r="G23" s="31"/>
      <c r="H23" s="31"/>
      <c r="I23" s="31"/>
    </row>
    <row r="24" spans="1:9" x14ac:dyDescent="0.25">
      <c r="A24" s="4" t="s">
        <v>64</v>
      </c>
      <c r="B24" s="4" t="s">
        <v>5</v>
      </c>
      <c r="C24" s="4" t="s">
        <v>65</v>
      </c>
      <c r="D24" s="4" t="s">
        <v>66</v>
      </c>
      <c r="E24" s="4" t="s">
        <v>67</v>
      </c>
      <c r="F24" s="4" t="s">
        <v>68</v>
      </c>
      <c r="G24" s="4" t="s">
        <v>69</v>
      </c>
      <c r="H24" s="4" t="s">
        <v>70</v>
      </c>
      <c r="I24" s="4" t="s">
        <v>72</v>
      </c>
    </row>
    <row r="25" spans="1:9" x14ac:dyDescent="0.25">
      <c r="A25" s="3" t="s">
        <v>181</v>
      </c>
      <c r="B25" s="3" t="s">
        <v>81</v>
      </c>
      <c r="C25" s="3">
        <v>43228</v>
      </c>
      <c r="D25" s="3">
        <v>43632</v>
      </c>
      <c r="E25" s="3">
        <v>44595</v>
      </c>
      <c r="F25" s="3">
        <v>51597</v>
      </c>
      <c r="G25" s="3">
        <v>62911</v>
      </c>
      <c r="H25" s="3">
        <v>54737</v>
      </c>
      <c r="I25" s="3">
        <v>55456</v>
      </c>
    </row>
    <row r="26" spans="1:9" x14ac:dyDescent="0.25">
      <c r="A26" s="3" t="s">
        <v>181</v>
      </c>
      <c r="B26" s="3" t="s">
        <v>82</v>
      </c>
      <c r="C26" s="3">
        <v>26227</v>
      </c>
      <c r="D26" s="3">
        <v>24719</v>
      </c>
      <c r="E26" s="3">
        <v>11659</v>
      </c>
      <c r="F26" s="3">
        <v>12747</v>
      </c>
      <c r="G26" s="3">
        <v>18343</v>
      </c>
      <c r="H26" s="3">
        <v>12928</v>
      </c>
      <c r="I26" s="3">
        <v>14475</v>
      </c>
    </row>
  </sheetData>
  <mergeCells count="4">
    <mergeCell ref="A5:I5"/>
    <mergeCell ref="A11:I11"/>
    <mergeCell ref="A17:I17"/>
    <mergeCell ref="A23:I23"/>
  </mergeCells>
  <pageMargins left="0.7" right="0.7" top="0.75" bottom="0.75" header="0.3" footer="0.3"/>
  <pageSetup paperSize="9" orientation="portrait" horizontalDpi="300" verticalDpi="300"/>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I82"/>
  <sheetViews>
    <sheetView workbookViewId="0"/>
  </sheetViews>
  <sheetFormatPr baseColWidth="10" defaultColWidth="11.42578125" defaultRowHeight="15" x14ac:dyDescent="0.25"/>
  <cols>
    <col min="1" max="1" width="18.7109375" bestFit="1" customWidth="1"/>
    <col min="2" max="2" width="40.42578125" bestFit="1" customWidth="1"/>
  </cols>
  <sheetData>
    <row r="1" spans="1:9" x14ac:dyDescent="0.25">
      <c r="A1" s="5" t="str">
        <f>HYPERLINK("#'Indice'!A1", "Indice")</f>
        <v>Indice</v>
      </c>
    </row>
    <row r="2" spans="1:9" x14ac:dyDescent="0.25">
      <c r="A2" s="15" t="s">
        <v>180</v>
      </c>
    </row>
    <row r="3" spans="1:9" x14ac:dyDescent="0.25">
      <c r="A3" s="8" t="s">
        <v>156</v>
      </c>
    </row>
    <row r="5" spans="1:9" x14ac:dyDescent="0.25">
      <c r="A5" s="31" t="s">
        <v>63</v>
      </c>
      <c r="B5" s="31"/>
      <c r="C5" s="31"/>
      <c r="D5" s="31"/>
      <c r="E5" s="31"/>
      <c r="F5" s="31"/>
      <c r="G5" s="31"/>
      <c r="H5" s="31"/>
      <c r="I5" s="31"/>
    </row>
    <row r="6" spans="1:9" x14ac:dyDescent="0.25">
      <c r="A6" s="4" t="s">
        <v>64</v>
      </c>
      <c r="B6" s="4" t="s">
        <v>5</v>
      </c>
      <c r="C6" s="4" t="s">
        <v>65</v>
      </c>
      <c r="D6" s="4" t="s">
        <v>66</v>
      </c>
      <c r="E6" s="4" t="s">
        <v>67</v>
      </c>
      <c r="F6" s="4" t="s">
        <v>68</v>
      </c>
      <c r="G6" s="4" t="s">
        <v>69</v>
      </c>
      <c r="H6" s="4" t="s">
        <v>70</v>
      </c>
      <c r="I6" s="4" t="s">
        <v>72</v>
      </c>
    </row>
    <row r="7" spans="1:9" x14ac:dyDescent="0.25">
      <c r="A7" s="3" t="s">
        <v>181</v>
      </c>
      <c r="B7" s="3" t="s">
        <v>83</v>
      </c>
      <c r="C7" s="3">
        <v>17498</v>
      </c>
      <c r="D7" s="3">
        <v>11566</v>
      </c>
      <c r="E7" s="3">
        <v>17734</v>
      </c>
      <c r="F7" s="3">
        <v>18727</v>
      </c>
      <c r="G7" s="3">
        <v>16280</v>
      </c>
      <c r="H7" s="3">
        <v>19206</v>
      </c>
      <c r="I7" s="3">
        <v>17193</v>
      </c>
    </row>
    <row r="8" spans="1:9" x14ac:dyDescent="0.25">
      <c r="A8" s="3" t="s">
        <v>181</v>
      </c>
      <c r="B8" s="3" t="s">
        <v>84</v>
      </c>
      <c r="C8" s="3">
        <v>26061</v>
      </c>
      <c r="D8" s="3">
        <v>27362</v>
      </c>
      <c r="E8" s="3">
        <v>24365</v>
      </c>
      <c r="F8" s="3">
        <v>15645</v>
      </c>
      <c r="G8" s="3">
        <v>18554</v>
      </c>
      <c r="H8" s="3">
        <v>26820</v>
      </c>
      <c r="I8" s="3">
        <v>25533</v>
      </c>
    </row>
    <row r="9" spans="1:9" x14ac:dyDescent="0.25">
      <c r="A9" s="3" t="s">
        <v>181</v>
      </c>
      <c r="B9" s="3" t="s">
        <v>85</v>
      </c>
      <c r="C9" s="3">
        <v>37898</v>
      </c>
      <c r="D9" s="3">
        <v>36203</v>
      </c>
      <c r="E9" s="3">
        <v>39104</v>
      </c>
      <c r="F9" s="3">
        <v>30775</v>
      </c>
      <c r="G9" s="3">
        <v>34495</v>
      </c>
      <c r="H9" s="3">
        <v>36477</v>
      </c>
      <c r="I9" s="3">
        <v>45666</v>
      </c>
    </row>
    <row r="10" spans="1:9" x14ac:dyDescent="0.25">
      <c r="A10" s="3" t="s">
        <v>181</v>
      </c>
      <c r="B10" s="3" t="s">
        <v>86</v>
      </c>
      <c r="C10" s="3">
        <v>28291</v>
      </c>
      <c r="D10" s="3">
        <v>30595</v>
      </c>
      <c r="E10" s="3">
        <v>26781</v>
      </c>
      <c r="F10" s="3">
        <v>23795</v>
      </c>
      <c r="G10" s="3">
        <v>22104</v>
      </c>
      <c r="H10" s="3">
        <v>24913</v>
      </c>
      <c r="I10" s="3">
        <v>30917</v>
      </c>
    </row>
    <row r="11" spans="1:9" x14ac:dyDescent="0.25">
      <c r="A11" s="3" t="s">
        <v>181</v>
      </c>
      <c r="B11" s="3" t="s">
        <v>87</v>
      </c>
      <c r="C11" s="3">
        <v>67080</v>
      </c>
      <c r="D11" s="3">
        <v>66154</v>
      </c>
      <c r="E11" s="3">
        <v>63733</v>
      </c>
      <c r="F11" s="3">
        <v>56871</v>
      </c>
      <c r="G11" s="3">
        <v>61529</v>
      </c>
      <c r="H11" s="3">
        <v>73102</v>
      </c>
      <c r="I11" s="3">
        <v>70540</v>
      </c>
    </row>
    <row r="12" spans="1:9" x14ac:dyDescent="0.25">
      <c r="A12" s="3" t="s">
        <v>181</v>
      </c>
      <c r="B12" s="3" t="s">
        <v>88</v>
      </c>
      <c r="C12" s="3">
        <v>148168</v>
      </c>
      <c r="D12" s="3">
        <v>149125</v>
      </c>
      <c r="E12" s="3">
        <v>153923</v>
      </c>
      <c r="F12" s="3">
        <v>140835</v>
      </c>
      <c r="G12" s="3">
        <v>126343</v>
      </c>
      <c r="H12" s="3">
        <v>135792</v>
      </c>
      <c r="I12" s="3">
        <v>138418</v>
      </c>
    </row>
    <row r="13" spans="1:9" x14ac:dyDescent="0.25">
      <c r="A13" s="3" t="s">
        <v>181</v>
      </c>
      <c r="B13" s="3" t="s">
        <v>89</v>
      </c>
      <c r="C13" s="3">
        <v>394524</v>
      </c>
      <c r="D13" s="3">
        <v>420635</v>
      </c>
      <c r="E13" s="3">
        <v>463866</v>
      </c>
      <c r="F13" s="3">
        <v>348346</v>
      </c>
      <c r="G13" s="3">
        <v>408584</v>
      </c>
      <c r="H13" s="3">
        <v>371419</v>
      </c>
      <c r="I13" s="3">
        <v>410655</v>
      </c>
    </row>
    <row r="14" spans="1:9" x14ac:dyDescent="0.25">
      <c r="A14" s="3" t="s">
        <v>181</v>
      </c>
      <c r="B14" s="3" t="s">
        <v>90</v>
      </c>
      <c r="C14" s="3">
        <v>89400</v>
      </c>
      <c r="D14" s="3">
        <v>83534</v>
      </c>
      <c r="E14" s="3">
        <v>89741</v>
      </c>
      <c r="F14" s="3">
        <v>73250</v>
      </c>
      <c r="G14" s="3">
        <v>74324</v>
      </c>
      <c r="H14" s="3">
        <v>70663</v>
      </c>
      <c r="I14" s="3">
        <v>72550</v>
      </c>
    </row>
    <row r="15" spans="1:9" x14ac:dyDescent="0.25">
      <c r="A15" s="3" t="s">
        <v>181</v>
      </c>
      <c r="B15" s="3" t="s">
        <v>91</v>
      </c>
      <c r="C15" s="3">
        <v>109140</v>
      </c>
      <c r="D15" s="3">
        <v>104422</v>
      </c>
      <c r="E15" s="3">
        <v>115023</v>
      </c>
      <c r="F15" s="3">
        <v>94187</v>
      </c>
      <c r="G15" s="3">
        <v>85524</v>
      </c>
      <c r="H15" s="3">
        <v>97956</v>
      </c>
      <c r="I15" s="3">
        <v>77931</v>
      </c>
    </row>
    <row r="16" spans="1:9" x14ac:dyDescent="0.25">
      <c r="A16" s="3" t="s">
        <v>181</v>
      </c>
      <c r="B16" s="3" t="s">
        <v>92</v>
      </c>
      <c r="C16" s="3"/>
      <c r="D16" s="3"/>
      <c r="E16" s="3"/>
      <c r="F16" s="3"/>
      <c r="G16" s="3"/>
      <c r="H16" s="3">
        <v>45169</v>
      </c>
      <c r="I16" s="3">
        <v>33558</v>
      </c>
    </row>
    <row r="17" spans="1:9" x14ac:dyDescent="0.25">
      <c r="A17" s="3" t="s">
        <v>181</v>
      </c>
      <c r="B17" s="3" t="s">
        <v>93</v>
      </c>
      <c r="C17" s="3">
        <v>201152</v>
      </c>
      <c r="D17" s="3">
        <v>209209</v>
      </c>
      <c r="E17" s="3">
        <v>193787</v>
      </c>
      <c r="F17" s="3">
        <v>167072</v>
      </c>
      <c r="G17" s="3">
        <v>131523</v>
      </c>
      <c r="H17" s="3">
        <v>110925</v>
      </c>
      <c r="I17" s="3">
        <v>106366</v>
      </c>
    </row>
    <row r="18" spans="1:9" x14ac:dyDescent="0.25">
      <c r="A18" s="3" t="s">
        <v>181</v>
      </c>
      <c r="B18" s="3" t="s">
        <v>94</v>
      </c>
      <c r="C18" s="3">
        <v>120605</v>
      </c>
      <c r="D18" s="3">
        <v>120160</v>
      </c>
      <c r="E18" s="3">
        <v>118474</v>
      </c>
      <c r="F18" s="3">
        <v>99042</v>
      </c>
      <c r="G18" s="3">
        <v>91971</v>
      </c>
      <c r="H18" s="3">
        <v>101808</v>
      </c>
      <c r="I18" s="3">
        <v>97225</v>
      </c>
    </row>
    <row r="19" spans="1:9" x14ac:dyDescent="0.25">
      <c r="A19" s="3" t="s">
        <v>181</v>
      </c>
      <c r="B19" s="3" t="s">
        <v>95</v>
      </c>
      <c r="C19" s="3">
        <v>32505</v>
      </c>
      <c r="D19" s="3">
        <v>41826</v>
      </c>
      <c r="E19" s="3">
        <v>35321</v>
      </c>
      <c r="F19" s="3">
        <v>31493</v>
      </c>
      <c r="G19" s="3">
        <v>29817</v>
      </c>
      <c r="H19" s="3">
        <v>36071</v>
      </c>
      <c r="I19" s="3">
        <v>38796</v>
      </c>
    </row>
    <row r="20" spans="1:9" x14ac:dyDescent="0.25">
      <c r="A20" s="3" t="s">
        <v>181</v>
      </c>
      <c r="B20" s="3" t="s">
        <v>96</v>
      </c>
      <c r="C20" s="3">
        <v>75196</v>
      </c>
      <c r="D20" s="3">
        <v>72913</v>
      </c>
      <c r="E20" s="3">
        <v>77696</v>
      </c>
      <c r="F20" s="3">
        <v>79543</v>
      </c>
      <c r="G20" s="3">
        <v>67447</v>
      </c>
      <c r="H20" s="3">
        <v>84247</v>
      </c>
      <c r="I20" s="3">
        <v>86961</v>
      </c>
    </row>
    <row r="21" spans="1:9" x14ac:dyDescent="0.25">
      <c r="A21" s="3" t="s">
        <v>181</v>
      </c>
      <c r="B21" s="3" t="s">
        <v>97</v>
      </c>
      <c r="C21" s="3">
        <v>8691</v>
      </c>
      <c r="D21" s="3">
        <v>10264</v>
      </c>
      <c r="E21" s="3">
        <v>10716</v>
      </c>
      <c r="F21" s="3">
        <v>7681</v>
      </c>
      <c r="G21" s="3">
        <v>8773</v>
      </c>
      <c r="H21" s="3">
        <v>9233</v>
      </c>
      <c r="I21" s="3">
        <v>4865</v>
      </c>
    </row>
    <row r="22" spans="1:9" x14ac:dyDescent="0.25">
      <c r="A22" s="3" t="s">
        <v>181</v>
      </c>
      <c r="B22" s="3" t="s">
        <v>98</v>
      </c>
      <c r="C22" s="3">
        <v>12956</v>
      </c>
      <c r="D22" s="3">
        <v>12482</v>
      </c>
      <c r="E22" s="3">
        <v>8414</v>
      </c>
      <c r="F22" s="3">
        <v>7304</v>
      </c>
      <c r="G22" s="3">
        <v>6606</v>
      </c>
      <c r="H22" s="3">
        <v>11098</v>
      </c>
      <c r="I22" s="3">
        <v>6402</v>
      </c>
    </row>
    <row r="25" spans="1:9" x14ac:dyDescent="0.25">
      <c r="A25" s="31" t="s">
        <v>78</v>
      </c>
      <c r="B25" s="31"/>
      <c r="C25" s="31"/>
      <c r="D25" s="31"/>
      <c r="E25" s="31"/>
      <c r="F25" s="31"/>
      <c r="G25" s="31"/>
      <c r="H25" s="31"/>
      <c r="I25" s="31"/>
    </row>
    <row r="26" spans="1:9" x14ac:dyDescent="0.25">
      <c r="A26" s="4" t="s">
        <v>64</v>
      </c>
      <c r="B26" s="4" t="s">
        <v>5</v>
      </c>
      <c r="C26" s="4" t="s">
        <v>65</v>
      </c>
      <c r="D26" s="4" t="s">
        <v>66</v>
      </c>
      <c r="E26" s="4" t="s">
        <v>67</v>
      </c>
      <c r="F26" s="4" t="s">
        <v>68</v>
      </c>
      <c r="G26" s="4" t="s">
        <v>69</v>
      </c>
      <c r="H26" s="4" t="s">
        <v>70</v>
      </c>
      <c r="I26" s="4" t="s">
        <v>72</v>
      </c>
    </row>
    <row r="27" spans="1:9" x14ac:dyDescent="0.25">
      <c r="A27" s="3" t="s">
        <v>181</v>
      </c>
      <c r="B27" s="3" t="s">
        <v>83</v>
      </c>
      <c r="C27" s="3">
        <v>2577.7879359747799</v>
      </c>
      <c r="D27" s="3">
        <v>1281.5236931834199</v>
      </c>
      <c r="E27" s="3">
        <v>2264.7577985217099</v>
      </c>
      <c r="F27" s="3">
        <v>1451.0509874756201</v>
      </c>
      <c r="G27" s="3">
        <v>2380.9673570957598</v>
      </c>
      <c r="H27" s="3">
        <v>1206.9317349237101</v>
      </c>
      <c r="I27" s="3">
        <v>939.16051108749502</v>
      </c>
    </row>
    <row r="28" spans="1:9" x14ac:dyDescent="0.25">
      <c r="A28" s="3" t="s">
        <v>181</v>
      </c>
      <c r="B28" s="3" t="s">
        <v>84</v>
      </c>
      <c r="C28" s="3">
        <v>2392.2595117228798</v>
      </c>
      <c r="D28" s="3">
        <v>5772.2342653677597</v>
      </c>
      <c r="E28" s="3">
        <v>1766.52040510906</v>
      </c>
      <c r="F28" s="3">
        <v>1374.2814009170199</v>
      </c>
      <c r="G28" s="3">
        <v>1852.5451431576701</v>
      </c>
      <c r="H28" s="3">
        <v>2394.9642349075898</v>
      </c>
      <c r="I28" s="3">
        <v>2176.4105540381902</v>
      </c>
    </row>
    <row r="29" spans="1:9" x14ac:dyDescent="0.25">
      <c r="A29" s="3" t="s">
        <v>181</v>
      </c>
      <c r="B29" s="3" t="s">
        <v>85</v>
      </c>
      <c r="C29" s="3">
        <v>3449.9724545086801</v>
      </c>
      <c r="D29" s="3">
        <v>3697.3728345137702</v>
      </c>
      <c r="E29" s="3">
        <v>3005.4551464033002</v>
      </c>
      <c r="F29" s="3">
        <v>3314.5202267196</v>
      </c>
      <c r="G29" s="3">
        <v>2798.0270133413901</v>
      </c>
      <c r="H29" s="3">
        <v>2806.42204671733</v>
      </c>
      <c r="I29" s="3">
        <v>2602.5244393409298</v>
      </c>
    </row>
    <row r="30" spans="1:9" x14ac:dyDescent="0.25">
      <c r="A30" s="3" t="s">
        <v>181</v>
      </c>
      <c r="B30" s="3" t="s">
        <v>86</v>
      </c>
      <c r="C30" s="3">
        <v>2410.7882625601001</v>
      </c>
      <c r="D30" s="3">
        <v>1990.2074064365499</v>
      </c>
      <c r="E30" s="3">
        <v>1737.6669743909199</v>
      </c>
      <c r="F30" s="3">
        <v>2493.57723736349</v>
      </c>
      <c r="G30" s="3">
        <v>1144.93261412129</v>
      </c>
      <c r="H30" s="3">
        <v>1755.36036661042</v>
      </c>
      <c r="I30" s="3">
        <v>1524.8126412062099</v>
      </c>
    </row>
    <row r="31" spans="1:9" x14ac:dyDescent="0.25">
      <c r="A31" s="3" t="s">
        <v>181</v>
      </c>
      <c r="B31" s="3" t="s">
        <v>87</v>
      </c>
      <c r="C31" s="3">
        <v>3686.8201291375899</v>
      </c>
      <c r="D31" s="3">
        <v>3832.2125601543698</v>
      </c>
      <c r="E31" s="3">
        <v>4843.23286520275</v>
      </c>
      <c r="F31" s="3">
        <v>4311.2858978417698</v>
      </c>
      <c r="G31" s="3">
        <v>3491.3466776661498</v>
      </c>
      <c r="H31" s="3">
        <v>4970.4806484440496</v>
      </c>
      <c r="I31" s="3">
        <v>3162.9150828541901</v>
      </c>
    </row>
    <row r="32" spans="1:9" x14ac:dyDescent="0.25">
      <c r="A32" s="3" t="s">
        <v>181</v>
      </c>
      <c r="B32" s="3" t="s">
        <v>88</v>
      </c>
      <c r="C32" s="3">
        <v>7375.9725415454504</v>
      </c>
      <c r="D32" s="3">
        <v>8794.9408755995591</v>
      </c>
      <c r="E32" s="3">
        <v>9289.6124914021693</v>
      </c>
      <c r="F32" s="3">
        <v>8254.4272436266892</v>
      </c>
      <c r="G32" s="3">
        <v>6281.8397998841801</v>
      </c>
      <c r="H32" s="3">
        <v>7199.5638887983196</v>
      </c>
      <c r="I32" s="3">
        <v>5007.4275300577901</v>
      </c>
    </row>
    <row r="33" spans="1:9" x14ac:dyDescent="0.25">
      <c r="A33" s="3" t="s">
        <v>181</v>
      </c>
      <c r="B33" s="3" t="s">
        <v>89</v>
      </c>
      <c r="C33" s="3">
        <v>14810.7074117993</v>
      </c>
      <c r="D33" s="3">
        <v>12260.464164699601</v>
      </c>
      <c r="E33" s="3">
        <v>27465.750170723499</v>
      </c>
      <c r="F33" s="3">
        <v>15908.584233895899</v>
      </c>
      <c r="G33" s="3">
        <v>13033.4586378729</v>
      </c>
      <c r="H33" s="3">
        <v>14082.4591702322</v>
      </c>
      <c r="I33" s="3">
        <v>11374.528940145399</v>
      </c>
    </row>
    <row r="34" spans="1:9" x14ac:dyDescent="0.25">
      <c r="A34" s="3" t="s">
        <v>181</v>
      </c>
      <c r="B34" s="3" t="s">
        <v>90</v>
      </c>
      <c r="C34" s="3">
        <v>3819.8549008370701</v>
      </c>
      <c r="D34" s="3">
        <v>3305.8160253187102</v>
      </c>
      <c r="E34" s="3">
        <v>8142.8422327959297</v>
      </c>
      <c r="F34" s="3">
        <v>4269.07261600528</v>
      </c>
      <c r="G34" s="3">
        <v>3869.3029396152701</v>
      </c>
      <c r="H34" s="3">
        <v>3321.6913896997999</v>
      </c>
      <c r="I34" s="3">
        <v>2740.9095374171902</v>
      </c>
    </row>
    <row r="35" spans="1:9" x14ac:dyDescent="0.25">
      <c r="A35" s="3" t="s">
        <v>181</v>
      </c>
      <c r="B35" s="3" t="s">
        <v>91</v>
      </c>
      <c r="C35" s="3">
        <v>4250.7918863857803</v>
      </c>
      <c r="D35" s="3">
        <v>8003.3551723190203</v>
      </c>
      <c r="E35" s="3">
        <v>5661.53205451749</v>
      </c>
      <c r="F35" s="3">
        <v>5294.2905413014796</v>
      </c>
      <c r="G35" s="3">
        <v>3834.34248743541</v>
      </c>
      <c r="H35" s="3">
        <v>4929.2319448223298</v>
      </c>
      <c r="I35" s="3">
        <v>2903.5824518127301</v>
      </c>
    </row>
    <row r="36" spans="1:9" x14ac:dyDescent="0.25">
      <c r="A36" s="3" t="s">
        <v>181</v>
      </c>
      <c r="B36" s="3" t="s">
        <v>92</v>
      </c>
      <c r="C36" s="3"/>
      <c r="D36" s="3"/>
      <c r="E36" s="3"/>
      <c r="F36" s="3"/>
      <c r="G36" s="3"/>
      <c r="H36" s="3">
        <v>2389.2641196262398</v>
      </c>
      <c r="I36" s="3">
        <v>1641.78252871104</v>
      </c>
    </row>
    <row r="37" spans="1:9" x14ac:dyDescent="0.25">
      <c r="A37" s="3" t="s">
        <v>181</v>
      </c>
      <c r="B37" s="3" t="s">
        <v>93</v>
      </c>
      <c r="C37" s="3">
        <v>6188.66692901036</v>
      </c>
      <c r="D37" s="3">
        <v>7778.8563409991602</v>
      </c>
      <c r="E37" s="3">
        <v>11619.261081050499</v>
      </c>
      <c r="F37" s="3">
        <v>6084.9015124854805</v>
      </c>
      <c r="G37" s="3">
        <v>4464.3635220342403</v>
      </c>
      <c r="H37" s="3">
        <v>4814.9298919299699</v>
      </c>
      <c r="I37" s="3">
        <v>3796.1830897434002</v>
      </c>
    </row>
    <row r="38" spans="1:9" x14ac:dyDescent="0.25">
      <c r="A38" s="3" t="s">
        <v>181</v>
      </c>
      <c r="B38" s="3" t="s">
        <v>94</v>
      </c>
      <c r="C38" s="3">
        <v>4033.7324856923801</v>
      </c>
      <c r="D38" s="3">
        <v>6061.7872626212402</v>
      </c>
      <c r="E38" s="3">
        <v>10161.6855923147</v>
      </c>
      <c r="F38" s="3">
        <v>4275.6963562620303</v>
      </c>
      <c r="G38" s="3">
        <v>3866.0775370163301</v>
      </c>
      <c r="H38" s="3">
        <v>4225.91625567758</v>
      </c>
      <c r="I38" s="3">
        <v>3269.8506845064499</v>
      </c>
    </row>
    <row r="39" spans="1:9" x14ac:dyDescent="0.25">
      <c r="A39" s="3" t="s">
        <v>181</v>
      </c>
      <c r="B39" s="3" t="s">
        <v>95</v>
      </c>
      <c r="C39" s="3">
        <v>2179.6813759403299</v>
      </c>
      <c r="D39" s="3">
        <v>3236.6989800637598</v>
      </c>
      <c r="E39" s="3">
        <v>2063.2345715491301</v>
      </c>
      <c r="F39" s="3">
        <v>2299.0073630929401</v>
      </c>
      <c r="G39" s="3">
        <v>2135.77011091238</v>
      </c>
      <c r="H39" s="3">
        <v>2288.27592582241</v>
      </c>
      <c r="I39" s="3">
        <v>1352.26493484199</v>
      </c>
    </row>
    <row r="40" spans="1:9" x14ac:dyDescent="0.25">
      <c r="A40" s="3" t="s">
        <v>181</v>
      </c>
      <c r="B40" s="3" t="s">
        <v>96</v>
      </c>
      <c r="C40" s="3">
        <v>3994.28357142302</v>
      </c>
      <c r="D40" s="3">
        <v>3576.54467311811</v>
      </c>
      <c r="E40" s="3">
        <v>5308.9196324725299</v>
      </c>
      <c r="F40" s="3">
        <v>5301.6292218581802</v>
      </c>
      <c r="G40" s="3">
        <v>3958.5249480489001</v>
      </c>
      <c r="H40" s="3">
        <v>4569.8038617356297</v>
      </c>
      <c r="I40" s="3">
        <v>3364.3965270695198</v>
      </c>
    </row>
    <row r="41" spans="1:9" x14ac:dyDescent="0.25">
      <c r="A41" s="3" t="s">
        <v>181</v>
      </c>
      <c r="B41" s="3" t="s">
        <v>97</v>
      </c>
      <c r="C41" s="3">
        <v>959.76643901540797</v>
      </c>
      <c r="D41" s="3">
        <v>925.35266636178096</v>
      </c>
      <c r="E41" s="3">
        <v>809.720188785598</v>
      </c>
      <c r="F41" s="3">
        <v>518.53089986773898</v>
      </c>
      <c r="G41" s="3">
        <v>1028.31066965841</v>
      </c>
      <c r="H41" s="3">
        <v>720.52253525446599</v>
      </c>
      <c r="I41" s="3">
        <v>477.94447366019398</v>
      </c>
    </row>
    <row r="42" spans="1:9" x14ac:dyDescent="0.25">
      <c r="A42" s="3" t="s">
        <v>181</v>
      </c>
      <c r="B42" s="3" t="s">
        <v>98</v>
      </c>
      <c r="C42" s="3">
        <v>2061.3214785896998</v>
      </c>
      <c r="D42" s="3">
        <v>1850.7978350599601</v>
      </c>
      <c r="E42" s="3">
        <v>841.53563336451896</v>
      </c>
      <c r="F42" s="3">
        <v>797.49030251702504</v>
      </c>
      <c r="G42" s="3">
        <v>712.55271033096199</v>
      </c>
      <c r="H42" s="3">
        <v>1029.2305621190999</v>
      </c>
      <c r="I42" s="3">
        <v>513.16830770916499</v>
      </c>
    </row>
    <row r="45" spans="1:9" x14ac:dyDescent="0.25">
      <c r="A45" s="31" t="s">
        <v>79</v>
      </c>
      <c r="B45" s="31"/>
      <c r="C45" s="31"/>
      <c r="D45" s="31"/>
      <c r="E45" s="31"/>
      <c r="F45" s="31"/>
      <c r="G45" s="31"/>
      <c r="H45" s="31"/>
      <c r="I45" s="31"/>
    </row>
    <row r="46" spans="1:9" x14ac:dyDescent="0.25">
      <c r="A46" s="4" t="s">
        <v>64</v>
      </c>
      <c r="B46" s="4" t="s">
        <v>5</v>
      </c>
      <c r="C46" s="4" t="s">
        <v>65</v>
      </c>
      <c r="D46" s="4" t="s">
        <v>66</v>
      </c>
      <c r="E46" s="4" t="s">
        <v>67</v>
      </c>
      <c r="F46" s="4" t="s">
        <v>68</v>
      </c>
      <c r="G46" s="4" t="s">
        <v>69</v>
      </c>
      <c r="H46" s="4" t="s">
        <v>70</v>
      </c>
      <c r="I46" s="4" t="s">
        <v>72</v>
      </c>
    </row>
    <row r="47" spans="1:9" x14ac:dyDescent="0.25">
      <c r="A47" s="3" t="s">
        <v>181</v>
      </c>
      <c r="B47" s="3" t="s">
        <v>83</v>
      </c>
      <c r="C47" s="3">
        <v>45780</v>
      </c>
      <c r="D47" s="3">
        <v>50150</v>
      </c>
      <c r="E47" s="3">
        <v>53932</v>
      </c>
      <c r="F47" s="3">
        <v>59741</v>
      </c>
      <c r="G47" s="3">
        <v>63591</v>
      </c>
      <c r="H47" s="3">
        <v>69901</v>
      </c>
      <c r="I47" s="3">
        <v>78791</v>
      </c>
    </row>
    <row r="48" spans="1:9" x14ac:dyDescent="0.25">
      <c r="A48" s="3" t="s">
        <v>181</v>
      </c>
      <c r="B48" s="3" t="s">
        <v>84</v>
      </c>
      <c r="C48" s="3">
        <v>67753</v>
      </c>
      <c r="D48" s="3">
        <v>72261</v>
      </c>
      <c r="E48" s="3">
        <v>78150</v>
      </c>
      <c r="F48" s="3">
        <v>84755</v>
      </c>
      <c r="G48" s="3">
        <v>93950</v>
      </c>
      <c r="H48" s="3">
        <v>91708</v>
      </c>
      <c r="I48" s="3">
        <v>119094</v>
      </c>
    </row>
    <row r="49" spans="1:9" x14ac:dyDescent="0.25">
      <c r="A49" s="3" t="s">
        <v>181</v>
      </c>
      <c r="B49" s="3" t="s">
        <v>85</v>
      </c>
      <c r="C49" s="3">
        <v>121292</v>
      </c>
      <c r="D49" s="3">
        <v>126135</v>
      </c>
      <c r="E49" s="3">
        <v>138711</v>
      </c>
      <c r="F49" s="3">
        <v>145187</v>
      </c>
      <c r="G49" s="3">
        <v>166425</v>
      </c>
      <c r="H49" s="3">
        <v>182056</v>
      </c>
      <c r="I49" s="3">
        <v>229092</v>
      </c>
    </row>
    <row r="50" spans="1:9" x14ac:dyDescent="0.25">
      <c r="A50" s="3" t="s">
        <v>181</v>
      </c>
      <c r="B50" s="3" t="s">
        <v>86</v>
      </c>
      <c r="C50" s="3">
        <v>67016</v>
      </c>
      <c r="D50" s="3">
        <v>70061</v>
      </c>
      <c r="E50" s="3">
        <v>77297</v>
      </c>
      <c r="F50" s="3">
        <v>77981</v>
      </c>
      <c r="G50" s="3">
        <v>82335</v>
      </c>
      <c r="H50" s="3">
        <v>88998</v>
      </c>
      <c r="I50" s="3">
        <v>106399</v>
      </c>
    </row>
    <row r="51" spans="1:9" x14ac:dyDescent="0.25">
      <c r="A51" s="3" t="s">
        <v>181</v>
      </c>
      <c r="B51" s="3" t="s">
        <v>87</v>
      </c>
      <c r="C51" s="3">
        <v>166158</v>
      </c>
      <c r="D51" s="3">
        <v>193061</v>
      </c>
      <c r="E51" s="3">
        <v>196576</v>
      </c>
      <c r="F51" s="3">
        <v>203338</v>
      </c>
      <c r="G51" s="3">
        <v>224594</v>
      </c>
      <c r="H51" s="3">
        <v>228379</v>
      </c>
      <c r="I51" s="3">
        <v>306679</v>
      </c>
    </row>
    <row r="52" spans="1:9" x14ac:dyDescent="0.25">
      <c r="A52" s="3" t="s">
        <v>181</v>
      </c>
      <c r="B52" s="3" t="s">
        <v>88</v>
      </c>
      <c r="C52" s="3">
        <v>447167</v>
      </c>
      <c r="D52" s="3">
        <v>490776</v>
      </c>
      <c r="E52" s="3">
        <v>532945</v>
      </c>
      <c r="F52" s="3">
        <v>547698</v>
      </c>
      <c r="G52" s="3">
        <v>590310</v>
      </c>
      <c r="H52" s="3">
        <v>606142</v>
      </c>
      <c r="I52" s="3">
        <v>693942</v>
      </c>
    </row>
    <row r="53" spans="1:9" x14ac:dyDescent="0.25">
      <c r="A53" s="3" t="s">
        <v>181</v>
      </c>
      <c r="B53" s="3" t="s">
        <v>89</v>
      </c>
      <c r="C53" s="3">
        <v>1714885</v>
      </c>
      <c r="D53" s="3">
        <v>1844813</v>
      </c>
      <c r="E53" s="3">
        <v>1948398</v>
      </c>
      <c r="F53" s="3">
        <v>2086514</v>
      </c>
      <c r="G53" s="3">
        <v>2133021</v>
      </c>
      <c r="H53" s="3">
        <v>2214594</v>
      </c>
      <c r="I53" s="3">
        <v>2759767</v>
      </c>
    </row>
    <row r="54" spans="1:9" x14ac:dyDescent="0.25">
      <c r="A54" s="3" t="s">
        <v>181</v>
      </c>
      <c r="B54" s="3" t="s">
        <v>90</v>
      </c>
      <c r="C54" s="3">
        <v>222445</v>
      </c>
      <c r="D54" s="3">
        <v>241782</v>
      </c>
      <c r="E54" s="3">
        <v>257049</v>
      </c>
      <c r="F54" s="3">
        <v>272534</v>
      </c>
      <c r="G54" s="3">
        <v>289280</v>
      </c>
      <c r="H54" s="3">
        <v>301293</v>
      </c>
      <c r="I54" s="3">
        <v>357309</v>
      </c>
    </row>
    <row r="55" spans="1:9" x14ac:dyDescent="0.25">
      <c r="A55" s="3" t="s">
        <v>181</v>
      </c>
      <c r="B55" s="3" t="s">
        <v>91</v>
      </c>
      <c r="C55" s="3">
        <v>249414</v>
      </c>
      <c r="D55" s="3">
        <v>289200</v>
      </c>
      <c r="E55" s="3">
        <v>289005</v>
      </c>
      <c r="F55" s="3">
        <v>322245</v>
      </c>
      <c r="G55" s="3">
        <v>334332</v>
      </c>
      <c r="H55" s="3">
        <v>347989</v>
      </c>
      <c r="I55" s="3">
        <v>419230</v>
      </c>
    </row>
    <row r="56" spans="1:9" x14ac:dyDescent="0.25">
      <c r="A56" s="3" t="s">
        <v>181</v>
      </c>
      <c r="B56" s="3" t="s">
        <v>92</v>
      </c>
      <c r="C56" s="3"/>
      <c r="D56" s="3"/>
      <c r="E56" s="3"/>
      <c r="F56" s="3"/>
      <c r="G56" s="3"/>
      <c r="H56" s="3">
        <v>160254</v>
      </c>
      <c r="I56" s="3">
        <v>191491</v>
      </c>
    </row>
    <row r="57" spans="1:9" x14ac:dyDescent="0.25">
      <c r="A57" s="3" t="s">
        <v>181</v>
      </c>
      <c r="B57" s="3" t="s">
        <v>93</v>
      </c>
      <c r="C57" s="3">
        <v>513620</v>
      </c>
      <c r="D57" s="3">
        <v>556470</v>
      </c>
      <c r="E57" s="3">
        <v>570598</v>
      </c>
      <c r="F57" s="3">
        <v>608743</v>
      </c>
      <c r="G57" s="3">
        <v>652538</v>
      </c>
      <c r="H57" s="3">
        <v>525929</v>
      </c>
      <c r="I57" s="3">
        <v>579685</v>
      </c>
    </row>
    <row r="58" spans="1:9" x14ac:dyDescent="0.25">
      <c r="A58" s="3" t="s">
        <v>181</v>
      </c>
      <c r="B58" s="3" t="s">
        <v>94</v>
      </c>
      <c r="C58" s="3">
        <v>246857</v>
      </c>
      <c r="D58" s="3">
        <v>265001</v>
      </c>
      <c r="E58" s="3">
        <v>273340</v>
      </c>
      <c r="F58" s="3">
        <v>296139</v>
      </c>
      <c r="G58" s="3">
        <v>306950</v>
      </c>
      <c r="H58" s="3">
        <v>324062</v>
      </c>
      <c r="I58" s="3">
        <v>363167</v>
      </c>
    </row>
    <row r="59" spans="1:9" x14ac:dyDescent="0.25">
      <c r="A59" s="3" t="s">
        <v>181</v>
      </c>
      <c r="B59" s="3" t="s">
        <v>95</v>
      </c>
      <c r="C59" s="3">
        <v>99012</v>
      </c>
      <c r="D59" s="3">
        <v>110408</v>
      </c>
      <c r="E59" s="3">
        <v>114066</v>
      </c>
      <c r="F59" s="3">
        <v>122900</v>
      </c>
      <c r="G59" s="3">
        <v>126234</v>
      </c>
      <c r="H59" s="3">
        <v>130397</v>
      </c>
      <c r="I59" s="3">
        <v>146908</v>
      </c>
    </row>
    <row r="60" spans="1:9" x14ac:dyDescent="0.25">
      <c r="A60" s="3" t="s">
        <v>181</v>
      </c>
      <c r="B60" s="3" t="s">
        <v>96</v>
      </c>
      <c r="C60" s="3">
        <v>214796</v>
      </c>
      <c r="D60" s="3">
        <v>229584</v>
      </c>
      <c r="E60" s="3">
        <v>245376</v>
      </c>
      <c r="F60" s="3">
        <v>261497</v>
      </c>
      <c r="G60" s="3">
        <v>272510</v>
      </c>
      <c r="H60" s="3">
        <v>284965</v>
      </c>
      <c r="I60" s="3">
        <v>325000</v>
      </c>
    </row>
    <row r="61" spans="1:9" x14ac:dyDescent="0.25">
      <c r="A61" s="3" t="s">
        <v>181</v>
      </c>
      <c r="B61" s="3" t="s">
        <v>97</v>
      </c>
      <c r="C61" s="3">
        <v>27849</v>
      </c>
      <c r="D61" s="3">
        <v>30504</v>
      </c>
      <c r="E61" s="3">
        <v>32339</v>
      </c>
      <c r="F61" s="3">
        <v>33684</v>
      </c>
      <c r="G61" s="3">
        <v>35236</v>
      </c>
      <c r="H61" s="3">
        <v>37104</v>
      </c>
      <c r="I61" s="3">
        <v>40340</v>
      </c>
    </row>
    <row r="62" spans="1:9" x14ac:dyDescent="0.25">
      <c r="A62" s="3" t="s">
        <v>181</v>
      </c>
      <c r="B62" s="3" t="s">
        <v>98</v>
      </c>
      <c r="C62" s="3">
        <v>47294</v>
      </c>
      <c r="D62" s="3">
        <v>50287</v>
      </c>
      <c r="E62" s="3">
        <v>53311</v>
      </c>
      <c r="F62" s="3">
        <v>51898</v>
      </c>
      <c r="G62" s="3">
        <v>58177</v>
      </c>
      <c r="H62" s="3">
        <v>58228</v>
      </c>
      <c r="I62" s="3">
        <v>69256</v>
      </c>
    </row>
    <row r="65" spans="1:9" x14ac:dyDescent="0.25">
      <c r="A65" s="31" t="s">
        <v>80</v>
      </c>
      <c r="B65" s="31"/>
      <c r="C65" s="31"/>
      <c r="D65" s="31"/>
      <c r="E65" s="31"/>
      <c r="F65" s="31"/>
      <c r="G65" s="31"/>
      <c r="H65" s="31"/>
      <c r="I65" s="31"/>
    </row>
    <row r="66" spans="1:9" x14ac:dyDescent="0.25">
      <c r="A66" s="4" t="s">
        <v>64</v>
      </c>
      <c r="B66" s="4" t="s">
        <v>5</v>
      </c>
      <c r="C66" s="4" t="s">
        <v>65</v>
      </c>
      <c r="D66" s="4" t="s">
        <v>66</v>
      </c>
      <c r="E66" s="4" t="s">
        <v>67</v>
      </c>
      <c r="F66" s="4" t="s">
        <v>68</v>
      </c>
      <c r="G66" s="4" t="s">
        <v>69</v>
      </c>
      <c r="H66" s="4" t="s">
        <v>70</v>
      </c>
      <c r="I66" s="4" t="s">
        <v>72</v>
      </c>
    </row>
    <row r="67" spans="1:9" x14ac:dyDescent="0.25">
      <c r="A67" s="3" t="s">
        <v>181</v>
      </c>
      <c r="B67" s="3" t="s">
        <v>83</v>
      </c>
      <c r="C67" s="3">
        <v>464</v>
      </c>
      <c r="D67" s="3">
        <v>555</v>
      </c>
      <c r="E67" s="3">
        <v>2020</v>
      </c>
      <c r="F67" s="3">
        <v>2366</v>
      </c>
      <c r="G67" s="3">
        <v>761</v>
      </c>
      <c r="H67" s="3">
        <v>2347</v>
      </c>
      <c r="I67" s="3">
        <v>2456</v>
      </c>
    </row>
    <row r="68" spans="1:9" x14ac:dyDescent="0.25">
      <c r="A68" s="3" t="s">
        <v>181</v>
      </c>
      <c r="B68" s="3" t="s">
        <v>84</v>
      </c>
      <c r="C68" s="3">
        <v>1167</v>
      </c>
      <c r="D68" s="3">
        <v>1165</v>
      </c>
      <c r="E68" s="3">
        <v>3447</v>
      </c>
      <c r="F68" s="3">
        <v>2627</v>
      </c>
      <c r="G68" s="3">
        <v>2374</v>
      </c>
      <c r="H68" s="3">
        <v>2678</v>
      </c>
      <c r="I68" s="3">
        <v>2618</v>
      </c>
    </row>
    <row r="69" spans="1:9" x14ac:dyDescent="0.25">
      <c r="A69" s="3" t="s">
        <v>181</v>
      </c>
      <c r="B69" s="3" t="s">
        <v>85</v>
      </c>
      <c r="C69" s="3">
        <v>1706</v>
      </c>
      <c r="D69" s="3">
        <v>1709</v>
      </c>
      <c r="E69" s="3">
        <v>3559</v>
      </c>
      <c r="F69" s="3">
        <v>2040</v>
      </c>
      <c r="G69" s="3">
        <v>1829</v>
      </c>
      <c r="H69" s="3">
        <v>2377</v>
      </c>
      <c r="I69" s="3">
        <v>2868</v>
      </c>
    </row>
    <row r="70" spans="1:9" x14ac:dyDescent="0.25">
      <c r="A70" s="3" t="s">
        <v>181</v>
      </c>
      <c r="B70" s="3" t="s">
        <v>86</v>
      </c>
      <c r="C70" s="3">
        <v>1657</v>
      </c>
      <c r="D70" s="3">
        <v>1455</v>
      </c>
      <c r="E70" s="3">
        <v>2642</v>
      </c>
      <c r="F70" s="3">
        <v>2167</v>
      </c>
      <c r="G70" s="3">
        <v>3805</v>
      </c>
      <c r="H70" s="3">
        <v>2051</v>
      </c>
      <c r="I70" s="3">
        <v>3018</v>
      </c>
    </row>
    <row r="71" spans="1:9" x14ac:dyDescent="0.25">
      <c r="A71" s="3" t="s">
        <v>181</v>
      </c>
      <c r="B71" s="3" t="s">
        <v>87</v>
      </c>
      <c r="C71" s="3">
        <v>3003</v>
      </c>
      <c r="D71" s="3">
        <v>2972</v>
      </c>
      <c r="E71" s="3">
        <v>2283</v>
      </c>
      <c r="F71" s="3">
        <v>2938</v>
      </c>
      <c r="G71" s="3">
        <v>3645</v>
      </c>
      <c r="H71" s="3">
        <v>2946</v>
      </c>
      <c r="I71" s="3">
        <v>2877</v>
      </c>
    </row>
    <row r="72" spans="1:9" x14ac:dyDescent="0.25">
      <c r="A72" s="3" t="s">
        <v>181</v>
      </c>
      <c r="B72" s="3" t="s">
        <v>88</v>
      </c>
      <c r="C72" s="3">
        <v>7421</v>
      </c>
      <c r="D72" s="3">
        <v>7733</v>
      </c>
      <c r="E72" s="3">
        <v>4463</v>
      </c>
      <c r="F72" s="3">
        <v>6308</v>
      </c>
      <c r="G72" s="3">
        <v>8832</v>
      </c>
      <c r="H72" s="3">
        <v>6376</v>
      </c>
      <c r="I72" s="3">
        <v>7222</v>
      </c>
    </row>
    <row r="73" spans="1:9" x14ac:dyDescent="0.25">
      <c r="A73" s="3" t="s">
        <v>181</v>
      </c>
      <c r="B73" s="3" t="s">
        <v>89</v>
      </c>
      <c r="C73" s="3">
        <v>13241</v>
      </c>
      <c r="D73" s="3">
        <v>13020</v>
      </c>
      <c r="E73" s="3">
        <v>7372</v>
      </c>
      <c r="F73" s="3">
        <v>10324</v>
      </c>
      <c r="G73" s="3">
        <v>16839</v>
      </c>
      <c r="H73" s="3">
        <v>12602</v>
      </c>
      <c r="I73" s="3">
        <v>12673</v>
      </c>
    </row>
    <row r="74" spans="1:9" x14ac:dyDescent="0.25">
      <c r="A74" s="3" t="s">
        <v>181</v>
      </c>
      <c r="B74" s="3" t="s">
        <v>90</v>
      </c>
      <c r="C74" s="3">
        <v>6539</v>
      </c>
      <c r="D74" s="3">
        <v>6258</v>
      </c>
      <c r="E74" s="3">
        <v>3477</v>
      </c>
      <c r="F74" s="3">
        <v>4920</v>
      </c>
      <c r="G74" s="3">
        <v>6975</v>
      </c>
      <c r="H74" s="3">
        <v>5067</v>
      </c>
      <c r="I74" s="3">
        <v>4922</v>
      </c>
    </row>
    <row r="75" spans="1:9" x14ac:dyDescent="0.25">
      <c r="A75" s="3" t="s">
        <v>181</v>
      </c>
      <c r="B75" s="3" t="s">
        <v>91</v>
      </c>
      <c r="C75" s="3">
        <v>5843</v>
      </c>
      <c r="D75" s="3">
        <v>6212</v>
      </c>
      <c r="E75" s="3">
        <v>4602</v>
      </c>
      <c r="F75" s="3">
        <v>4497</v>
      </c>
      <c r="G75" s="3">
        <v>5525</v>
      </c>
      <c r="H75" s="3">
        <v>4948</v>
      </c>
      <c r="I75" s="3">
        <v>5068</v>
      </c>
    </row>
    <row r="76" spans="1:9" x14ac:dyDescent="0.25">
      <c r="A76" s="3" t="s">
        <v>181</v>
      </c>
      <c r="B76" s="3" t="s">
        <v>92</v>
      </c>
      <c r="C76" s="3"/>
      <c r="D76" s="3"/>
      <c r="E76" s="3"/>
      <c r="F76" s="3"/>
      <c r="G76" s="3"/>
      <c r="H76" s="3">
        <v>2760</v>
      </c>
      <c r="I76" s="3">
        <v>3276</v>
      </c>
    </row>
    <row r="77" spans="1:9" x14ac:dyDescent="0.25">
      <c r="A77" s="3" t="s">
        <v>181</v>
      </c>
      <c r="B77" s="3" t="s">
        <v>93</v>
      </c>
      <c r="C77" s="3">
        <v>10975</v>
      </c>
      <c r="D77" s="3">
        <v>11489</v>
      </c>
      <c r="E77" s="3">
        <v>5511</v>
      </c>
      <c r="F77" s="3">
        <v>9355</v>
      </c>
      <c r="G77" s="3">
        <v>11199</v>
      </c>
      <c r="H77" s="3">
        <v>6914</v>
      </c>
      <c r="I77" s="3">
        <v>6959</v>
      </c>
    </row>
    <row r="78" spans="1:9" x14ac:dyDescent="0.25">
      <c r="A78" s="3" t="s">
        <v>181</v>
      </c>
      <c r="B78" s="3" t="s">
        <v>94</v>
      </c>
      <c r="C78" s="3">
        <v>6766</v>
      </c>
      <c r="D78" s="3">
        <v>6167</v>
      </c>
      <c r="E78" s="3">
        <v>3860</v>
      </c>
      <c r="F78" s="3">
        <v>5382</v>
      </c>
      <c r="G78" s="3">
        <v>6973</v>
      </c>
      <c r="H78" s="3">
        <v>5091</v>
      </c>
      <c r="I78" s="3">
        <v>4862</v>
      </c>
    </row>
    <row r="79" spans="1:9" x14ac:dyDescent="0.25">
      <c r="A79" s="3" t="s">
        <v>181</v>
      </c>
      <c r="B79" s="3" t="s">
        <v>95</v>
      </c>
      <c r="C79" s="3">
        <v>2420</v>
      </c>
      <c r="D79" s="3">
        <v>2445</v>
      </c>
      <c r="E79" s="3">
        <v>4290</v>
      </c>
      <c r="F79" s="3">
        <v>3623</v>
      </c>
      <c r="G79" s="3">
        <v>3342</v>
      </c>
      <c r="H79" s="3">
        <v>3347</v>
      </c>
      <c r="I79" s="3">
        <v>3829</v>
      </c>
    </row>
    <row r="80" spans="1:9" x14ac:dyDescent="0.25">
      <c r="A80" s="3" t="s">
        <v>181</v>
      </c>
      <c r="B80" s="3" t="s">
        <v>96</v>
      </c>
      <c r="C80" s="3">
        <v>6114</v>
      </c>
      <c r="D80" s="3">
        <v>5354</v>
      </c>
      <c r="E80" s="3">
        <v>4323</v>
      </c>
      <c r="F80" s="3">
        <v>4047</v>
      </c>
      <c r="G80" s="3">
        <v>6149</v>
      </c>
      <c r="H80" s="3">
        <v>4100</v>
      </c>
      <c r="I80" s="3">
        <v>3896</v>
      </c>
    </row>
    <row r="81" spans="1:9" x14ac:dyDescent="0.25">
      <c r="A81" s="3" t="s">
        <v>181</v>
      </c>
      <c r="B81" s="3" t="s">
        <v>97</v>
      </c>
      <c r="C81" s="3">
        <v>1161</v>
      </c>
      <c r="D81" s="3">
        <v>1063</v>
      </c>
      <c r="E81" s="3">
        <v>2829</v>
      </c>
      <c r="F81" s="3">
        <v>1855</v>
      </c>
      <c r="G81" s="3">
        <v>1140</v>
      </c>
      <c r="H81" s="3">
        <v>1783</v>
      </c>
      <c r="I81" s="3">
        <v>1436</v>
      </c>
    </row>
    <row r="82" spans="1:9" x14ac:dyDescent="0.25">
      <c r="A82" s="3" t="s">
        <v>181</v>
      </c>
      <c r="B82" s="3" t="s">
        <v>98</v>
      </c>
      <c r="C82" s="3">
        <v>978</v>
      </c>
      <c r="D82" s="3">
        <v>754</v>
      </c>
      <c r="E82" s="3">
        <v>1576</v>
      </c>
      <c r="F82" s="3">
        <v>1895</v>
      </c>
      <c r="G82" s="3">
        <v>1866</v>
      </c>
      <c r="H82" s="3">
        <v>2278</v>
      </c>
      <c r="I82" s="3">
        <v>1951</v>
      </c>
    </row>
  </sheetData>
  <mergeCells count="4">
    <mergeCell ref="A5:I5"/>
    <mergeCell ref="A25:I25"/>
    <mergeCell ref="A45:I45"/>
    <mergeCell ref="A65:I65"/>
  </mergeCells>
  <pageMargins left="0.7" right="0.7" top="0.75" bottom="0.75" header="0.3" footer="0.3"/>
  <pageSetup paperSize="9" orientation="portrait" horizontalDpi="300" verticalDpi="300"/>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I26"/>
  <sheetViews>
    <sheetView workbookViewId="0"/>
  </sheetViews>
  <sheetFormatPr baseColWidth="10" defaultColWidth="11.42578125" defaultRowHeight="15" x14ac:dyDescent="0.25"/>
  <cols>
    <col min="1" max="1" width="18.7109375" bestFit="1" customWidth="1"/>
    <col min="2" max="2" width="12.42578125" bestFit="1" customWidth="1"/>
  </cols>
  <sheetData>
    <row r="1" spans="1:9" x14ac:dyDescent="0.25">
      <c r="A1" s="5" t="str">
        <f>HYPERLINK("#'Indice'!A1", "Indice")</f>
        <v>Indice</v>
      </c>
    </row>
    <row r="2" spans="1:9" x14ac:dyDescent="0.25">
      <c r="A2" s="15" t="s">
        <v>180</v>
      </c>
    </row>
    <row r="3" spans="1:9" x14ac:dyDescent="0.25">
      <c r="A3" s="8" t="s">
        <v>156</v>
      </c>
    </row>
    <row r="5" spans="1:9" x14ac:dyDescent="0.25">
      <c r="A5" s="31" t="s">
        <v>63</v>
      </c>
      <c r="B5" s="31"/>
      <c r="C5" s="31"/>
      <c r="D5" s="31"/>
      <c r="E5" s="31"/>
      <c r="F5" s="31"/>
      <c r="G5" s="31"/>
      <c r="H5" s="31"/>
      <c r="I5" s="31"/>
    </row>
    <row r="6" spans="1:9" x14ac:dyDescent="0.25">
      <c r="A6" s="4" t="s">
        <v>64</v>
      </c>
      <c r="B6" s="4" t="s">
        <v>5</v>
      </c>
      <c r="C6" s="4" t="s">
        <v>65</v>
      </c>
      <c r="D6" s="4" t="s">
        <v>66</v>
      </c>
      <c r="E6" s="4" t="s">
        <v>67</v>
      </c>
      <c r="F6" s="4" t="s">
        <v>68</v>
      </c>
      <c r="G6" s="4" t="s">
        <v>69</v>
      </c>
      <c r="H6" s="4" t="s">
        <v>70</v>
      </c>
      <c r="I6" s="4" t="s">
        <v>72</v>
      </c>
    </row>
    <row r="7" spans="1:9" x14ac:dyDescent="0.25">
      <c r="A7" s="3" t="s">
        <v>181</v>
      </c>
      <c r="B7" s="3" t="s">
        <v>99</v>
      </c>
      <c r="C7" s="3">
        <v>964036</v>
      </c>
      <c r="D7" s="3">
        <v>944268</v>
      </c>
      <c r="E7" s="3">
        <v>913533</v>
      </c>
      <c r="F7" s="3">
        <v>751295</v>
      </c>
      <c r="G7" s="3">
        <v>734615</v>
      </c>
      <c r="H7" s="3">
        <v>747629</v>
      </c>
      <c r="I7" s="3">
        <v>643040</v>
      </c>
    </row>
    <row r="8" spans="1:9" x14ac:dyDescent="0.25">
      <c r="A8" s="3" t="s">
        <v>181</v>
      </c>
      <c r="B8" s="3" t="s">
        <v>100</v>
      </c>
      <c r="C8" s="3">
        <v>405129</v>
      </c>
      <c r="D8" s="3">
        <v>452182</v>
      </c>
      <c r="E8" s="3">
        <v>525145</v>
      </c>
      <c r="F8" s="3">
        <v>443271</v>
      </c>
      <c r="G8" s="3">
        <v>449259</v>
      </c>
      <c r="H8" s="3">
        <v>507270</v>
      </c>
      <c r="I8" s="3">
        <v>620536</v>
      </c>
    </row>
    <row r="11" spans="1:9" x14ac:dyDescent="0.25">
      <c r="A11" s="31" t="s">
        <v>78</v>
      </c>
      <c r="B11" s="31"/>
      <c r="C11" s="31"/>
      <c r="D11" s="31"/>
      <c r="E11" s="31"/>
      <c r="F11" s="31"/>
      <c r="G11" s="31"/>
      <c r="H11" s="31"/>
      <c r="I11" s="31"/>
    </row>
    <row r="12" spans="1:9" x14ac:dyDescent="0.25">
      <c r="A12" s="4" t="s">
        <v>64</v>
      </c>
      <c r="B12" s="4" t="s">
        <v>5</v>
      </c>
      <c r="C12" s="4" t="s">
        <v>65</v>
      </c>
      <c r="D12" s="4" t="s">
        <v>66</v>
      </c>
      <c r="E12" s="4" t="s">
        <v>67</v>
      </c>
      <c r="F12" s="4" t="s">
        <v>68</v>
      </c>
      <c r="G12" s="4" t="s">
        <v>69</v>
      </c>
      <c r="H12" s="4" t="s">
        <v>70</v>
      </c>
      <c r="I12" s="4" t="s">
        <v>72</v>
      </c>
    </row>
    <row r="13" spans="1:9" x14ac:dyDescent="0.25">
      <c r="A13" s="3" t="s">
        <v>181</v>
      </c>
      <c r="B13" s="3" t="s">
        <v>99</v>
      </c>
      <c r="C13" s="3">
        <v>15004.5803072947</v>
      </c>
      <c r="D13" s="3">
        <v>17424.5996095591</v>
      </c>
      <c r="E13" s="3">
        <v>24958.033909983598</v>
      </c>
      <c r="F13" s="3">
        <v>14798.1247433433</v>
      </c>
      <c r="G13" s="3">
        <v>12488.1905826652</v>
      </c>
      <c r="H13" s="3">
        <v>12926.6027382415</v>
      </c>
      <c r="I13" s="3">
        <v>11019.706115561299</v>
      </c>
    </row>
    <row r="14" spans="1:9" x14ac:dyDescent="0.25">
      <c r="A14" s="3" t="s">
        <v>181</v>
      </c>
      <c r="B14" s="3" t="s">
        <v>100</v>
      </c>
      <c r="C14" s="3">
        <v>10047.5146278785</v>
      </c>
      <c r="D14" s="3">
        <v>9840.4035699412307</v>
      </c>
      <c r="E14" s="3">
        <v>16273.1112959485</v>
      </c>
      <c r="F14" s="3">
        <v>12357.925704830101</v>
      </c>
      <c r="G14" s="3">
        <v>9893.9298831527394</v>
      </c>
      <c r="H14" s="3">
        <v>11206.1064447671</v>
      </c>
      <c r="I14" s="3">
        <v>9894.4326710768491</v>
      </c>
    </row>
    <row r="17" spans="1:9" x14ac:dyDescent="0.25">
      <c r="A17" s="31" t="s">
        <v>79</v>
      </c>
      <c r="B17" s="31"/>
      <c r="C17" s="31"/>
      <c r="D17" s="31"/>
      <c r="E17" s="31"/>
      <c r="F17" s="31"/>
      <c r="G17" s="31"/>
      <c r="H17" s="31"/>
      <c r="I17" s="31"/>
    </row>
    <row r="18" spans="1:9" x14ac:dyDescent="0.25">
      <c r="A18" s="4" t="s">
        <v>64</v>
      </c>
      <c r="B18" s="4" t="s">
        <v>5</v>
      </c>
      <c r="C18" s="4" t="s">
        <v>65</v>
      </c>
      <c r="D18" s="4" t="s">
        <v>66</v>
      </c>
      <c r="E18" s="4" t="s">
        <v>67</v>
      </c>
      <c r="F18" s="4" t="s">
        <v>68</v>
      </c>
      <c r="G18" s="4" t="s">
        <v>69</v>
      </c>
      <c r="H18" s="4" t="s">
        <v>70</v>
      </c>
      <c r="I18" s="4" t="s">
        <v>72</v>
      </c>
    </row>
    <row r="19" spans="1:9" x14ac:dyDescent="0.25">
      <c r="A19" s="3" t="s">
        <v>181</v>
      </c>
      <c r="B19" s="3" t="s">
        <v>99</v>
      </c>
      <c r="C19" s="3">
        <v>3034515</v>
      </c>
      <c r="D19" s="3">
        <v>3193226</v>
      </c>
      <c r="E19" s="3">
        <v>3140523</v>
      </c>
      <c r="F19" s="3">
        <v>3411988</v>
      </c>
      <c r="G19" s="3">
        <v>3506988</v>
      </c>
      <c r="H19" s="3">
        <v>3455777</v>
      </c>
      <c r="I19" s="3">
        <v>3547147</v>
      </c>
    </row>
    <row r="20" spans="1:9" x14ac:dyDescent="0.25">
      <c r="A20" s="3" t="s">
        <v>181</v>
      </c>
      <c r="B20" s="3" t="s">
        <v>100</v>
      </c>
      <c r="C20" s="3">
        <v>1216823</v>
      </c>
      <c r="D20" s="3">
        <v>1427267</v>
      </c>
      <c r="E20" s="3">
        <v>1720570</v>
      </c>
      <c r="F20" s="3">
        <v>1762866</v>
      </c>
      <c r="G20" s="3">
        <v>1922495</v>
      </c>
      <c r="H20" s="3">
        <v>2196222</v>
      </c>
      <c r="I20" s="3">
        <v>3239003</v>
      </c>
    </row>
    <row r="23" spans="1:9" x14ac:dyDescent="0.25">
      <c r="A23" s="31" t="s">
        <v>80</v>
      </c>
      <c r="B23" s="31"/>
      <c r="C23" s="31"/>
      <c r="D23" s="31"/>
      <c r="E23" s="31"/>
      <c r="F23" s="31"/>
      <c r="G23" s="31"/>
      <c r="H23" s="31"/>
      <c r="I23" s="31"/>
    </row>
    <row r="24" spans="1:9" x14ac:dyDescent="0.25">
      <c r="A24" s="4" t="s">
        <v>64</v>
      </c>
      <c r="B24" s="4" t="s">
        <v>5</v>
      </c>
      <c r="C24" s="4" t="s">
        <v>65</v>
      </c>
      <c r="D24" s="4" t="s">
        <v>66</v>
      </c>
      <c r="E24" s="4" t="s">
        <v>67</v>
      </c>
      <c r="F24" s="4" t="s">
        <v>68</v>
      </c>
      <c r="G24" s="4" t="s">
        <v>69</v>
      </c>
      <c r="H24" s="4" t="s">
        <v>70</v>
      </c>
      <c r="I24" s="4" t="s">
        <v>72</v>
      </c>
    </row>
    <row r="25" spans="1:9" x14ac:dyDescent="0.25">
      <c r="A25" s="3" t="s">
        <v>181</v>
      </c>
      <c r="B25" s="3" t="s">
        <v>99</v>
      </c>
      <c r="C25" s="3">
        <v>50873</v>
      </c>
      <c r="D25" s="3">
        <v>47727</v>
      </c>
      <c r="E25" s="3">
        <v>35141</v>
      </c>
      <c r="F25" s="3">
        <v>40525</v>
      </c>
      <c r="G25" s="3">
        <v>50527</v>
      </c>
      <c r="H25" s="3">
        <v>39626</v>
      </c>
      <c r="I25" s="3">
        <v>33887</v>
      </c>
    </row>
    <row r="26" spans="1:9" x14ac:dyDescent="0.25">
      <c r="A26" s="3" t="s">
        <v>181</v>
      </c>
      <c r="B26" s="3" t="s">
        <v>100</v>
      </c>
      <c r="C26" s="3">
        <v>18582</v>
      </c>
      <c r="D26" s="3">
        <v>20624</v>
      </c>
      <c r="E26" s="3">
        <v>21113</v>
      </c>
      <c r="F26" s="3">
        <v>23819</v>
      </c>
      <c r="G26" s="3">
        <v>30727</v>
      </c>
      <c r="H26" s="3">
        <v>28039</v>
      </c>
      <c r="I26" s="3">
        <v>36044</v>
      </c>
    </row>
  </sheetData>
  <mergeCells count="4">
    <mergeCell ref="A5:I5"/>
    <mergeCell ref="A11:I11"/>
    <mergeCell ref="A17:I17"/>
    <mergeCell ref="A23:I23"/>
  </mergeCells>
  <pageMargins left="0.7" right="0.7" top="0.75" bottom="0.75" header="0.3" footer="0.3"/>
  <pageSetup paperSize="9" orientation="portrait" horizontalDpi="300" verticalDpi="300"/>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I34"/>
  <sheetViews>
    <sheetView workbookViewId="0"/>
  </sheetViews>
  <sheetFormatPr baseColWidth="10" defaultColWidth="11.42578125" defaultRowHeight="15" x14ac:dyDescent="0.25"/>
  <cols>
    <col min="1" max="1" width="18.7109375" bestFit="1" customWidth="1"/>
    <col min="2" max="2" width="12.42578125" bestFit="1" customWidth="1"/>
  </cols>
  <sheetData>
    <row r="1" spans="1:9" x14ac:dyDescent="0.25">
      <c r="A1" s="5" t="str">
        <f>HYPERLINK("#'Indice'!A1", "Indice")</f>
        <v>Indice</v>
      </c>
    </row>
    <row r="2" spans="1:9" x14ac:dyDescent="0.25">
      <c r="A2" s="15" t="s">
        <v>180</v>
      </c>
    </row>
    <row r="3" spans="1:9" x14ac:dyDescent="0.25">
      <c r="A3" s="8" t="s">
        <v>156</v>
      </c>
    </row>
    <row r="5" spans="1:9" x14ac:dyDescent="0.25">
      <c r="A5" s="31" t="s">
        <v>63</v>
      </c>
      <c r="B5" s="31"/>
      <c r="C5" s="31"/>
      <c r="D5" s="31"/>
      <c r="E5" s="31"/>
      <c r="F5" s="31"/>
      <c r="G5" s="31"/>
      <c r="H5" s="31"/>
      <c r="I5" s="31"/>
    </row>
    <row r="6" spans="1:9" x14ac:dyDescent="0.25">
      <c r="A6" s="4" t="s">
        <v>64</v>
      </c>
      <c r="B6" s="4" t="s">
        <v>5</v>
      </c>
      <c r="C6" s="4" t="s">
        <v>65</v>
      </c>
      <c r="D6" s="4" t="s">
        <v>66</v>
      </c>
      <c r="E6" s="4" t="s">
        <v>67</v>
      </c>
      <c r="F6" s="4" t="s">
        <v>68</v>
      </c>
      <c r="G6" s="4" t="s">
        <v>69</v>
      </c>
      <c r="H6" s="4" t="s">
        <v>70</v>
      </c>
      <c r="I6" s="4" t="s">
        <v>72</v>
      </c>
    </row>
    <row r="7" spans="1:9" x14ac:dyDescent="0.25">
      <c r="A7" s="3" t="s">
        <v>181</v>
      </c>
      <c r="B7" s="3" t="s">
        <v>101</v>
      </c>
      <c r="C7" s="3">
        <v>87264</v>
      </c>
      <c r="D7" s="3">
        <v>90405</v>
      </c>
      <c r="E7" s="3">
        <v>97275</v>
      </c>
      <c r="F7" s="3">
        <v>84566</v>
      </c>
      <c r="G7" s="3">
        <v>81531</v>
      </c>
      <c r="H7" s="3">
        <v>81265</v>
      </c>
      <c r="I7" s="3">
        <v>86478</v>
      </c>
    </row>
    <row r="8" spans="1:9" x14ac:dyDescent="0.25">
      <c r="A8" s="3" t="s">
        <v>181</v>
      </c>
      <c r="B8" s="3" t="s">
        <v>102</v>
      </c>
      <c r="C8" s="3">
        <v>441897</v>
      </c>
      <c r="D8" s="3">
        <v>417428</v>
      </c>
      <c r="E8" s="3">
        <v>426765</v>
      </c>
      <c r="F8" s="3">
        <v>335203</v>
      </c>
      <c r="G8" s="3">
        <v>326949</v>
      </c>
      <c r="H8" s="3">
        <v>340030</v>
      </c>
      <c r="I8" s="3">
        <v>329739</v>
      </c>
    </row>
    <row r="9" spans="1:9" x14ac:dyDescent="0.25">
      <c r="A9" s="3" t="s">
        <v>181</v>
      </c>
      <c r="B9" s="3" t="s">
        <v>103</v>
      </c>
      <c r="C9" s="3">
        <v>445279</v>
      </c>
      <c r="D9" s="3">
        <v>471535</v>
      </c>
      <c r="E9" s="3">
        <v>492513</v>
      </c>
      <c r="F9" s="3">
        <v>402022</v>
      </c>
      <c r="G9" s="3">
        <v>394903</v>
      </c>
      <c r="H9" s="3">
        <v>404162</v>
      </c>
      <c r="I9" s="3">
        <v>399623</v>
      </c>
    </row>
    <row r="10" spans="1:9" x14ac:dyDescent="0.25">
      <c r="A10" s="3" t="s">
        <v>181</v>
      </c>
      <c r="B10" s="3" t="s">
        <v>104</v>
      </c>
      <c r="C10" s="3">
        <v>394580</v>
      </c>
      <c r="D10" s="3">
        <v>416986</v>
      </c>
      <c r="E10" s="3">
        <v>422125</v>
      </c>
      <c r="F10" s="3">
        <v>372764</v>
      </c>
      <c r="G10" s="3">
        <v>380478</v>
      </c>
      <c r="H10" s="3">
        <v>429442</v>
      </c>
      <c r="I10" s="3">
        <v>447641</v>
      </c>
    </row>
    <row r="13" spans="1:9" x14ac:dyDescent="0.25">
      <c r="A13" s="31" t="s">
        <v>78</v>
      </c>
      <c r="B13" s="31"/>
      <c r="C13" s="31"/>
      <c r="D13" s="31"/>
      <c r="E13" s="31"/>
      <c r="F13" s="31"/>
      <c r="G13" s="31"/>
      <c r="H13" s="31"/>
      <c r="I13" s="31"/>
    </row>
    <row r="14" spans="1:9" x14ac:dyDescent="0.25">
      <c r="A14" s="4" t="s">
        <v>64</v>
      </c>
      <c r="B14" s="4" t="s">
        <v>5</v>
      </c>
      <c r="C14" s="4" t="s">
        <v>65</v>
      </c>
      <c r="D14" s="4" t="s">
        <v>66</v>
      </c>
      <c r="E14" s="4" t="s">
        <v>67</v>
      </c>
      <c r="F14" s="4" t="s">
        <v>68</v>
      </c>
      <c r="G14" s="4" t="s">
        <v>69</v>
      </c>
      <c r="H14" s="4" t="s">
        <v>70</v>
      </c>
      <c r="I14" s="4" t="s">
        <v>72</v>
      </c>
    </row>
    <row r="15" spans="1:9" x14ac:dyDescent="0.25">
      <c r="A15" s="3" t="s">
        <v>181</v>
      </c>
      <c r="B15" s="3" t="s">
        <v>101</v>
      </c>
      <c r="C15" s="3">
        <v>3931.9335133930299</v>
      </c>
      <c r="D15" s="3">
        <v>4752.8480726519601</v>
      </c>
      <c r="E15" s="3">
        <v>4979.6035598377402</v>
      </c>
      <c r="F15" s="3">
        <v>4709.2698812552399</v>
      </c>
      <c r="G15" s="3">
        <v>3994.8178971673901</v>
      </c>
      <c r="H15" s="3">
        <v>3838.86481815461</v>
      </c>
      <c r="I15" s="3">
        <v>3734.5822656251999</v>
      </c>
    </row>
    <row r="16" spans="1:9" x14ac:dyDescent="0.25">
      <c r="A16" s="3" t="s">
        <v>181</v>
      </c>
      <c r="B16" s="3" t="s">
        <v>102</v>
      </c>
      <c r="C16" s="3">
        <v>10445.1387502949</v>
      </c>
      <c r="D16" s="3">
        <v>10514.527323116199</v>
      </c>
      <c r="E16" s="3">
        <v>16499.995602605999</v>
      </c>
      <c r="F16" s="3">
        <v>9596.4430186179707</v>
      </c>
      <c r="G16" s="3">
        <v>7836.14964183346</v>
      </c>
      <c r="H16" s="3">
        <v>10226.594882387401</v>
      </c>
      <c r="I16" s="3">
        <v>8315.9382666399706</v>
      </c>
    </row>
    <row r="17" spans="1:9" x14ac:dyDescent="0.25">
      <c r="A17" s="3" t="s">
        <v>181</v>
      </c>
      <c r="B17" s="3" t="s">
        <v>103</v>
      </c>
      <c r="C17" s="3">
        <v>9554.1586277937295</v>
      </c>
      <c r="D17" s="3">
        <v>10910.579195013701</v>
      </c>
      <c r="E17" s="3">
        <v>16822.881997889101</v>
      </c>
      <c r="F17" s="3">
        <v>10102.6596880255</v>
      </c>
      <c r="G17" s="3">
        <v>7927.7941213976801</v>
      </c>
      <c r="H17" s="3">
        <v>8636.0250543242</v>
      </c>
      <c r="I17" s="3">
        <v>8730.1878045769608</v>
      </c>
    </row>
    <row r="18" spans="1:9" x14ac:dyDescent="0.25">
      <c r="A18" s="3" t="s">
        <v>181</v>
      </c>
      <c r="B18" s="3" t="s">
        <v>104</v>
      </c>
      <c r="C18" s="3">
        <v>8300.3051390947894</v>
      </c>
      <c r="D18" s="3">
        <v>8606.0529628452605</v>
      </c>
      <c r="E18" s="3">
        <v>12474.601067342001</v>
      </c>
      <c r="F18" s="3">
        <v>10633.859422756001</v>
      </c>
      <c r="G18" s="3">
        <v>7917.0708536394905</v>
      </c>
      <c r="H18" s="3">
        <v>8369.0938949430692</v>
      </c>
      <c r="I18" s="3">
        <v>7370.1947993078102</v>
      </c>
    </row>
    <row r="21" spans="1:9" x14ac:dyDescent="0.25">
      <c r="A21" s="31" t="s">
        <v>79</v>
      </c>
      <c r="B21" s="31"/>
      <c r="C21" s="31"/>
      <c r="D21" s="31"/>
      <c r="E21" s="31"/>
      <c r="F21" s="31"/>
      <c r="G21" s="31"/>
      <c r="H21" s="31"/>
      <c r="I21" s="31"/>
    </row>
    <row r="22" spans="1:9" x14ac:dyDescent="0.25">
      <c r="A22" s="4" t="s">
        <v>64</v>
      </c>
      <c r="B22" s="4" t="s">
        <v>5</v>
      </c>
      <c r="C22" s="4" t="s">
        <v>65</v>
      </c>
      <c r="D22" s="4" t="s">
        <v>66</v>
      </c>
      <c r="E22" s="4" t="s">
        <v>67</v>
      </c>
      <c r="F22" s="4" t="s">
        <v>68</v>
      </c>
      <c r="G22" s="4" t="s">
        <v>69</v>
      </c>
      <c r="H22" s="4" t="s">
        <v>70</v>
      </c>
      <c r="I22" s="4" t="s">
        <v>72</v>
      </c>
    </row>
    <row r="23" spans="1:9" x14ac:dyDescent="0.25">
      <c r="A23" s="3" t="s">
        <v>181</v>
      </c>
      <c r="B23" s="3" t="s">
        <v>101</v>
      </c>
      <c r="C23" s="3">
        <v>293269</v>
      </c>
      <c r="D23" s="3">
        <v>301599</v>
      </c>
      <c r="E23" s="3">
        <v>342321</v>
      </c>
      <c r="F23" s="3">
        <v>374408</v>
      </c>
      <c r="G23" s="3">
        <v>397721</v>
      </c>
      <c r="H23" s="3">
        <v>413657</v>
      </c>
      <c r="I23" s="3">
        <v>497363</v>
      </c>
    </row>
    <row r="24" spans="1:9" x14ac:dyDescent="0.25">
      <c r="A24" s="3" t="s">
        <v>181</v>
      </c>
      <c r="B24" s="3" t="s">
        <v>102</v>
      </c>
      <c r="C24" s="3">
        <v>1336642</v>
      </c>
      <c r="D24" s="3">
        <v>1438036</v>
      </c>
      <c r="E24" s="3">
        <v>1497980</v>
      </c>
      <c r="F24" s="3">
        <v>1534811</v>
      </c>
      <c r="G24" s="3">
        <v>1596135</v>
      </c>
      <c r="H24" s="3">
        <v>1644322</v>
      </c>
      <c r="I24" s="3">
        <v>2091169</v>
      </c>
    </row>
    <row r="25" spans="1:9" x14ac:dyDescent="0.25">
      <c r="A25" s="3" t="s">
        <v>181</v>
      </c>
      <c r="B25" s="3" t="s">
        <v>103</v>
      </c>
      <c r="C25" s="3">
        <v>1433564</v>
      </c>
      <c r="D25" s="3">
        <v>1550471</v>
      </c>
      <c r="E25" s="3">
        <v>1609996</v>
      </c>
      <c r="F25" s="3">
        <v>1716854</v>
      </c>
      <c r="G25" s="3">
        <v>1763354</v>
      </c>
      <c r="H25" s="3">
        <v>1784445</v>
      </c>
      <c r="I25" s="3">
        <v>2030496</v>
      </c>
    </row>
    <row r="26" spans="1:9" x14ac:dyDescent="0.25">
      <c r="A26" s="3" t="s">
        <v>181</v>
      </c>
      <c r="B26" s="3" t="s">
        <v>104</v>
      </c>
      <c r="C26" s="3">
        <v>1187709</v>
      </c>
      <c r="D26" s="3">
        <v>1330114</v>
      </c>
      <c r="E26" s="3">
        <v>1410796</v>
      </c>
      <c r="F26" s="3">
        <v>1548555</v>
      </c>
      <c r="G26" s="3">
        <v>1672248</v>
      </c>
      <c r="H26" s="3">
        <v>1809532</v>
      </c>
      <c r="I26" s="3">
        <v>2166899</v>
      </c>
    </row>
    <row r="29" spans="1:9" x14ac:dyDescent="0.25">
      <c r="A29" s="31" t="s">
        <v>80</v>
      </c>
      <c r="B29" s="31"/>
      <c r="C29" s="31"/>
      <c r="D29" s="31"/>
      <c r="E29" s="31"/>
      <c r="F29" s="31"/>
      <c r="G29" s="31"/>
      <c r="H29" s="31"/>
      <c r="I29" s="31"/>
    </row>
    <row r="30" spans="1:9" x14ac:dyDescent="0.25">
      <c r="A30" s="4" t="s">
        <v>64</v>
      </c>
      <c r="B30" s="4" t="s">
        <v>5</v>
      </c>
      <c r="C30" s="4" t="s">
        <v>65</v>
      </c>
      <c r="D30" s="4" t="s">
        <v>66</v>
      </c>
      <c r="E30" s="4" t="s">
        <v>67</v>
      </c>
      <c r="F30" s="4" t="s">
        <v>68</v>
      </c>
      <c r="G30" s="4" t="s">
        <v>69</v>
      </c>
      <c r="H30" s="4" t="s">
        <v>70</v>
      </c>
      <c r="I30" s="4" t="s">
        <v>72</v>
      </c>
    </row>
    <row r="31" spans="1:9" x14ac:dyDescent="0.25">
      <c r="A31" s="3" t="s">
        <v>181</v>
      </c>
      <c r="B31" s="3" t="s">
        <v>101</v>
      </c>
      <c r="C31" s="3">
        <v>3649</v>
      </c>
      <c r="D31" s="3">
        <v>3471</v>
      </c>
      <c r="E31" s="3">
        <v>3734</v>
      </c>
      <c r="F31" s="3">
        <v>3980</v>
      </c>
      <c r="G31" s="3">
        <v>4849</v>
      </c>
      <c r="H31" s="3">
        <v>3990</v>
      </c>
      <c r="I31" s="3">
        <v>4210</v>
      </c>
    </row>
    <row r="32" spans="1:9" x14ac:dyDescent="0.25">
      <c r="A32" s="3" t="s">
        <v>181</v>
      </c>
      <c r="B32" s="3" t="s">
        <v>102</v>
      </c>
      <c r="C32" s="3">
        <v>19829</v>
      </c>
      <c r="D32" s="3">
        <v>17305</v>
      </c>
      <c r="E32" s="3">
        <v>14712</v>
      </c>
      <c r="F32" s="3">
        <v>16111</v>
      </c>
      <c r="G32" s="3">
        <v>19209</v>
      </c>
      <c r="H32" s="3">
        <v>15327</v>
      </c>
      <c r="I32" s="3">
        <v>16819</v>
      </c>
    </row>
    <row r="33" spans="1:9" x14ac:dyDescent="0.25">
      <c r="A33" s="3" t="s">
        <v>181</v>
      </c>
      <c r="B33" s="3" t="s">
        <v>103</v>
      </c>
      <c r="C33" s="3">
        <v>22549</v>
      </c>
      <c r="D33" s="3">
        <v>22742</v>
      </c>
      <c r="E33" s="3">
        <v>19356</v>
      </c>
      <c r="F33" s="3">
        <v>22241</v>
      </c>
      <c r="G33" s="3">
        <v>27272</v>
      </c>
      <c r="H33" s="3">
        <v>21824</v>
      </c>
      <c r="I33" s="3">
        <v>20786</v>
      </c>
    </row>
    <row r="34" spans="1:9" x14ac:dyDescent="0.25">
      <c r="A34" s="3" t="s">
        <v>181</v>
      </c>
      <c r="B34" s="3" t="s">
        <v>104</v>
      </c>
      <c r="C34" s="3">
        <v>23424</v>
      </c>
      <c r="D34" s="3">
        <v>24831</v>
      </c>
      <c r="E34" s="3">
        <v>18452</v>
      </c>
      <c r="F34" s="3">
        <v>22008</v>
      </c>
      <c r="G34" s="3">
        <v>29922</v>
      </c>
      <c r="H34" s="3">
        <v>26523</v>
      </c>
      <c r="I34" s="3">
        <v>28113</v>
      </c>
    </row>
  </sheetData>
  <mergeCells count="4">
    <mergeCell ref="A5:I5"/>
    <mergeCell ref="A13:I13"/>
    <mergeCell ref="A21:I21"/>
    <mergeCell ref="A29:I29"/>
  </mergeCells>
  <pageMargins left="0.7" right="0.7" top="0.75" bottom="0.75" header="0.3" footer="0.3"/>
  <pageSetup paperSize="9" orientation="portrait" horizontalDpi="300" verticalDpi="300"/>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I26"/>
  <sheetViews>
    <sheetView workbookViewId="0"/>
  </sheetViews>
  <sheetFormatPr baseColWidth="10" defaultColWidth="11.42578125" defaultRowHeight="15" x14ac:dyDescent="0.25"/>
  <cols>
    <col min="1" max="1" width="18.7109375" bestFit="1" customWidth="1"/>
    <col min="2" max="2" width="16.85546875" bestFit="1" customWidth="1"/>
  </cols>
  <sheetData>
    <row r="1" spans="1:9" x14ac:dyDescent="0.25">
      <c r="A1" s="5" t="str">
        <f>HYPERLINK("#'Indice'!A1", "Indice")</f>
        <v>Indice</v>
      </c>
    </row>
    <row r="2" spans="1:9" x14ac:dyDescent="0.25">
      <c r="A2" s="15" t="s">
        <v>180</v>
      </c>
    </row>
    <row r="3" spans="1:9" x14ac:dyDescent="0.25">
      <c r="A3" s="8" t="s">
        <v>156</v>
      </c>
    </row>
    <row r="5" spans="1:9" x14ac:dyDescent="0.25">
      <c r="A5" s="31" t="s">
        <v>63</v>
      </c>
      <c r="B5" s="31"/>
      <c r="C5" s="31"/>
      <c r="D5" s="31"/>
      <c r="E5" s="31"/>
      <c r="F5" s="31"/>
      <c r="G5" s="31"/>
      <c r="H5" s="31"/>
      <c r="I5" s="31"/>
    </row>
    <row r="6" spans="1:9" x14ac:dyDescent="0.25">
      <c r="A6" s="4" t="s">
        <v>64</v>
      </c>
      <c r="B6" s="4" t="s">
        <v>5</v>
      </c>
      <c r="C6" s="4" t="s">
        <v>65</v>
      </c>
      <c r="D6" s="4" t="s">
        <v>66</v>
      </c>
      <c r="E6" s="4" t="s">
        <v>67</v>
      </c>
      <c r="F6" s="4" t="s">
        <v>68</v>
      </c>
      <c r="G6" s="4" t="s">
        <v>69</v>
      </c>
      <c r="H6" s="4" t="s">
        <v>70</v>
      </c>
      <c r="I6" s="4" t="s">
        <v>72</v>
      </c>
    </row>
    <row r="7" spans="1:9" x14ac:dyDescent="0.25">
      <c r="A7" s="3" t="s">
        <v>181</v>
      </c>
      <c r="B7" s="3" t="s">
        <v>105</v>
      </c>
      <c r="C7" s="3">
        <v>1241063</v>
      </c>
      <c r="D7" s="3">
        <v>1252168</v>
      </c>
      <c r="E7" s="3">
        <v>1290435</v>
      </c>
      <c r="F7" s="3">
        <v>1042635</v>
      </c>
      <c r="G7" s="3">
        <v>1047127</v>
      </c>
      <c r="H7" s="3">
        <v>1102128</v>
      </c>
      <c r="I7" s="3">
        <v>1089881</v>
      </c>
    </row>
    <row r="8" spans="1:9" x14ac:dyDescent="0.25">
      <c r="A8" s="3" t="s">
        <v>181</v>
      </c>
      <c r="B8" s="3" t="s">
        <v>106</v>
      </c>
      <c r="C8" s="3">
        <v>127192</v>
      </c>
      <c r="D8" s="3">
        <v>144282</v>
      </c>
      <c r="E8" s="3">
        <v>148243</v>
      </c>
      <c r="F8" s="3">
        <v>149947</v>
      </c>
      <c r="G8" s="3">
        <v>136613</v>
      </c>
      <c r="H8" s="3">
        <v>152363</v>
      </c>
      <c r="I8" s="3">
        <v>173695</v>
      </c>
    </row>
    <row r="11" spans="1:9" x14ac:dyDescent="0.25">
      <c r="A11" s="31" t="s">
        <v>78</v>
      </c>
      <c r="B11" s="31"/>
      <c r="C11" s="31"/>
      <c r="D11" s="31"/>
      <c r="E11" s="31"/>
      <c r="F11" s="31"/>
      <c r="G11" s="31"/>
      <c r="H11" s="31"/>
      <c r="I11" s="31"/>
    </row>
    <row r="12" spans="1:9" x14ac:dyDescent="0.25">
      <c r="A12" s="4" t="s">
        <v>64</v>
      </c>
      <c r="B12" s="4" t="s">
        <v>5</v>
      </c>
      <c r="C12" s="4" t="s">
        <v>65</v>
      </c>
      <c r="D12" s="4" t="s">
        <v>66</v>
      </c>
      <c r="E12" s="4" t="s">
        <v>67</v>
      </c>
      <c r="F12" s="4" t="s">
        <v>68</v>
      </c>
      <c r="G12" s="4" t="s">
        <v>69</v>
      </c>
      <c r="H12" s="4" t="s">
        <v>70</v>
      </c>
      <c r="I12" s="4" t="s">
        <v>72</v>
      </c>
    </row>
    <row r="13" spans="1:9" x14ac:dyDescent="0.25">
      <c r="A13" s="3" t="s">
        <v>181</v>
      </c>
      <c r="B13" s="3" t="s">
        <v>105</v>
      </c>
      <c r="C13" s="3">
        <v>19603.516363944698</v>
      </c>
      <c r="D13" s="3">
        <v>20877.8561080369</v>
      </c>
      <c r="E13" s="3">
        <v>33895.812111767198</v>
      </c>
      <c r="F13" s="3">
        <v>20165.1087648619</v>
      </c>
      <c r="G13" s="3">
        <v>16887.162859296601</v>
      </c>
      <c r="H13" s="3">
        <v>18385.261693493499</v>
      </c>
      <c r="I13" s="3">
        <v>14593.495568303901</v>
      </c>
    </row>
    <row r="14" spans="1:9" x14ac:dyDescent="0.25">
      <c r="A14" s="3" t="s">
        <v>181</v>
      </c>
      <c r="B14" s="3" t="s">
        <v>106</v>
      </c>
      <c r="C14" s="3">
        <v>4696.0410128272197</v>
      </c>
      <c r="D14" s="3">
        <v>5366.2099614827202</v>
      </c>
      <c r="E14" s="3">
        <v>7572.2176856269198</v>
      </c>
      <c r="F14" s="3">
        <v>7242.8582289497699</v>
      </c>
      <c r="G14" s="3">
        <v>5065.9316032802499</v>
      </c>
      <c r="H14" s="3">
        <v>5265.6984867845104</v>
      </c>
      <c r="I14" s="3">
        <v>4443.0257311482101</v>
      </c>
    </row>
    <row r="17" spans="1:9" x14ac:dyDescent="0.25">
      <c r="A17" s="31" t="s">
        <v>79</v>
      </c>
      <c r="B17" s="31"/>
      <c r="C17" s="31"/>
      <c r="D17" s="31"/>
      <c r="E17" s="31"/>
      <c r="F17" s="31"/>
      <c r="G17" s="31"/>
      <c r="H17" s="31"/>
      <c r="I17" s="31"/>
    </row>
    <row r="18" spans="1:9" x14ac:dyDescent="0.25">
      <c r="A18" s="4" t="s">
        <v>64</v>
      </c>
      <c r="B18" s="4" t="s">
        <v>5</v>
      </c>
      <c r="C18" s="4" t="s">
        <v>65</v>
      </c>
      <c r="D18" s="4" t="s">
        <v>66</v>
      </c>
      <c r="E18" s="4" t="s">
        <v>67</v>
      </c>
      <c r="F18" s="4" t="s">
        <v>68</v>
      </c>
      <c r="G18" s="4" t="s">
        <v>69</v>
      </c>
      <c r="H18" s="4" t="s">
        <v>70</v>
      </c>
      <c r="I18" s="4" t="s">
        <v>72</v>
      </c>
    </row>
    <row r="19" spans="1:9" x14ac:dyDescent="0.25">
      <c r="A19" s="3" t="s">
        <v>181</v>
      </c>
      <c r="B19" s="3" t="s">
        <v>105</v>
      </c>
      <c r="C19" s="3">
        <v>4000251</v>
      </c>
      <c r="D19" s="3">
        <v>4318788</v>
      </c>
      <c r="E19" s="3">
        <v>4517258</v>
      </c>
      <c r="F19" s="3">
        <v>4754308</v>
      </c>
      <c r="G19" s="3">
        <v>5013429</v>
      </c>
      <c r="H19" s="3">
        <v>5187427</v>
      </c>
      <c r="I19" s="3">
        <v>6156516</v>
      </c>
    </row>
    <row r="20" spans="1:9" x14ac:dyDescent="0.25">
      <c r="A20" s="3" t="s">
        <v>181</v>
      </c>
      <c r="B20" s="3" t="s">
        <v>106</v>
      </c>
      <c r="C20" s="3">
        <v>248034</v>
      </c>
      <c r="D20" s="3">
        <v>301705</v>
      </c>
      <c r="E20" s="3">
        <v>343835</v>
      </c>
      <c r="F20" s="3">
        <v>411365</v>
      </c>
      <c r="G20" s="3">
        <v>415737</v>
      </c>
      <c r="H20" s="3">
        <v>460986</v>
      </c>
      <c r="I20" s="3">
        <v>629634</v>
      </c>
    </row>
    <row r="23" spans="1:9" x14ac:dyDescent="0.25">
      <c r="A23" s="31" t="s">
        <v>80</v>
      </c>
      <c r="B23" s="31"/>
      <c r="C23" s="31"/>
      <c r="D23" s="31"/>
      <c r="E23" s="31"/>
      <c r="F23" s="31"/>
      <c r="G23" s="31"/>
      <c r="H23" s="31"/>
      <c r="I23" s="31"/>
    </row>
    <row r="24" spans="1:9" x14ac:dyDescent="0.25">
      <c r="A24" s="4" t="s">
        <v>64</v>
      </c>
      <c r="B24" s="4" t="s">
        <v>5</v>
      </c>
      <c r="C24" s="4" t="s">
        <v>65</v>
      </c>
      <c r="D24" s="4" t="s">
        <v>66</v>
      </c>
      <c r="E24" s="4" t="s">
        <v>67</v>
      </c>
      <c r="F24" s="4" t="s">
        <v>68</v>
      </c>
      <c r="G24" s="4" t="s">
        <v>69</v>
      </c>
      <c r="H24" s="4" t="s">
        <v>70</v>
      </c>
      <c r="I24" s="4" t="s">
        <v>72</v>
      </c>
    </row>
    <row r="25" spans="1:9" x14ac:dyDescent="0.25">
      <c r="A25" s="3" t="s">
        <v>181</v>
      </c>
      <c r="B25" s="3" t="s">
        <v>105</v>
      </c>
      <c r="C25" s="3">
        <v>62969</v>
      </c>
      <c r="D25" s="3">
        <v>61871</v>
      </c>
      <c r="E25" s="3">
        <v>50358</v>
      </c>
      <c r="F25" s="3">
        <v>57329</v>
      </c>
      <c r="G25" s="3">
        <v>73142</v>
      </c>
      <c r="H25" s="3">
        <v>60494</v>
      </c>
      <c r="I25" s="3">
        <v>60931</v>
      </c>
    </row>
    <row r="26" spans="1:9" x14ac:dyDescent="0.25">
      <c r="A26" s="3" t="s">
        <v>181</v>
      </c>
      <c r="B26" s="3" t="s">
        <v>106</v>
      </c>
      <c r="C26" s="3">
        <v>6447</v>
      </c>
      <c r="D26" s="3">
        <v>6480</v>
      </c>
      <c r="E26" s="3">
        <v>5896</v>
      </c>
      <c r="F26" s="3">
        <v>6925</v>
      </c>
      <c r="G26" s="3">
        <v>8104</v>
      </c>
      <c r="H26" s="3">
        <v>7130</v>
      </c>
      <c r="I26" s="3">
        <v>9000</v>
      </c>
    </row>
  </sheetData>
  <mergeCells count="4">
    <mergeCell ref="A5:I5"/>
    <mergeCell ref="A11:I11"/>
    <mergeCell ref="A17:I17"/>
    <mergeCell ref="A23:I23"/>
  </mergeCells>
  <pageMargins left="0.7" right="0.7" top="0.75" bottom="0.75" header="0.3" footer="0.3"/>
  <pageSetup paperSize="9" orientation="portrait" horizontalDpi="300" verticalDpi="300"/>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I26"/>
  <sheetViews>
    <sheetView workbookViewId="0"/>
  </sheetViews>
  <sheetFormatPr baseColWidth="10" defaultColWidth="11.42578125" defaultRowHeight="15" x14ac:dyDescent="0.25"/>
  <cols>
    <col min="1" max="1" width="18.7109375" bestFit="1" customWidth="1"/>
    <col min="2" max="2" width="17.28515625" bestFit="1" customWidth="1"/>
  </cols>
  <sheetData>
    <row r="1" spans="1:9" x14ac:dyDescent="0.25">
      <c r="A1" s="5" t="str">
        <f>HYPERLINK("#'Indice'!A1", "Indice")</f>
        <v>Indice</v>
      </c>
    </row>
    <row r="2" spans="1:9" x14ac:dyDescent="0.25">
      <c r="A2" s="15" t="s">
        <v>180</v>
      </c>
    </row>
    <row r="3" spans="1:9" x14ac:dyDescent="0.25">
      <c r="A3" s="8" t="s">
        <v>156</v>
      </c>
    </row>
    <row r="5" spans="1:9" x14ac:dyDescent="0.25">
      <c r="A5" s="31" t="s">
        <v>63</v>
      </c>
      <c r="B5" s="31"/>
      <c r="C5" s="31"/>
      <c r="D5" s="31"/>
      <c r="E5" s="31"/>
      <c r="F5" s="31"/>
      <c r="G5" s="31"/>
      <c r="H5" s="31"/>
      <c r="I5" s="31"/>
    </row>
    <row r="6" spans="1:9" x14ac:dyDescent="0.25">
      <c r="A6" s="4" t="s">
        <v>64</v>
      </c>
      <c r="B6" s="4" t="s">
        <v>5</v>
      </c>
      <c r="C6" s="4" t="s">
        <v>65</v>
      </c>
      <c r="D6" s="4" t="s">
        <v>66</v>
      </c>
      <c r="E6" s="4" t="s">
        <v>67</v>
      </c>
      <c r="F6" s="4" t="s">
        <v>68</v>
      </c>
      <c r="G6" s="4" t="s">
        <v>69</v>
      </c>
      <c r="H6" s="4" t="s">
        <v>70</v>
      </c>
      <c r="I6" s="4" t="s">
        <v>72</v>
      </c>
    </row>
    <row r="7" spans="1:9" x14ac:dyDescent="0.25">
      <c r="A7" s="3" t="s">
        <v>181</v>
      </c>
      <c r="B7" s="3" t="s">
        <v>201</v>
      </c>
      <c r="C7" s="3">
        <v>1354203</v>
      </c>
      <c r="D7" s="3">
        <v>1367853</v>
      </c>
      <c r="E7" s="3">
        <v>1399193</v>
      </c>
      <c r="F7" s="3">
        <v>1146304</v>
      </c>
      <c r="G7" s="3">
        <v>1146261</v>
      </c>
      <c r="H7" s="3">
        <v>1187930</v>
      </c>
      <c r="I7" s="3">
        <v>1153395</v>
      </c>
    </row>
    <row r="8" spans="1:9" x14ac:dyDescent="0.25">
      <c r="A8" s="3" t="s">
        <v>181</v>
      </c>
      <c r="B8" s="3" t="s">
        <v>202</v>
      </c>
      <c r="C8" s="3">
        <v>9138</v>
      </c>
      <c r="D8" s="3">
        <v>14067</v>
      </c>
      <c r="E8" s="3">
        <v>22256</v>
      </c>
      <c r="F8" s="3">
        <v>27636</v>
      </c>
      <c r="G8" s="3">
        <v>29000</v>
      </c>
      <c r="H8" s="3">
        <v>52510</v>
      </c>
      <c r="I8" s="3">
        <v>94887</v>
      </c>
    </row>
    <row r="11" spans="1:9" x14ac:dyDescent="0.25">
      <c r="A11" s="31" t="s">
        <v>78</v>
      </c>
      <c r="B11" s="31"/>
      <c r="C11" s="31"/>
      <c r="D11" s="31"/>
      <c r="E11" s="31"/>
      <c r="F11" s="31"/>
      <c r="G11" s="31"/>
      <c r="H11" s="31"/>
      <c r="I11" s="31"/>
    </row>
    <row r="12" spans="1:9" x14ac:dyDescent="0.25">
      <c r="A12" s="4" t="s">
        <v>64</v>
      </c>
      <c r="B12" s="4" t="s">
        <v>5</v>
      </c>
      <c r="C12" s="4" t="s">
        <v>65</v>
      </c>
      <c r="D12" s="4" t="s">
        <v>66</v>
      </c>
      <c r="E12" s="4" t="s">
        <v>67</v>
      </c>
      <c r="F12" s="4" t="s">
        <v>68</v>
      </c>
      <c r="G12" s="4" t="s">
        <v>69</v>
      </c>
      <c r="H12" s="4" t="s">
        <v>70</v>
      </c>
      <c r="I12" s="4" t="s">
        <v>72</v>
      </c>
    </row>
    <row r="13" spans="1:9" x14ac:dyDescent="0.25">
      <c r="A13" s="3" t="s">
        <v>181</v>
      </c>
      <c r="B13" s="3" t="s">
        <v>201</v>
      </c>
      <c r="C13" s="3">
        <v>20539.988604068902</v>
      </c>
      <c r="D13" s="3">
        <v>21970.516607019901</v>
      </c>
      <c r="E13" s="3">
        <v>34608.623737061702</v>
      </c>
      <c r="F13" s="3">
        <v>21503.537214132899</v>
      </c>
      <c r="G13" s="3">
        <v>17459.732291183202</v>
      </c>
      <c r="H13" s="3">
        <v>18193.987660092502</v>
      </c>
      <c r="I13" s="3">
        <v>14052.643407665</v>
      </c>
    </row>
    <row r="14" spans="1:9" x14ac:dyDescent="0.25">
      <c r="A14" s="3" t="s">
        <v>181</v>
      </c>
      <c r="B14" s="3" t="s">
        <v>202</v>
      </c>
      <c r="C14" s="3">
        <v>1215.62140373647</v>
      </c>
      <c r="D14" s="3">
        <v>2489.5178067885799</v>
      </c>
      <c r="E14" s="3">
        <v>3982.1230010081399</v>
      </c>
      <c r="F14" s="3">
        <v>4193.7307564532703</v>
      </c>
      <c r="G14" s="3">
        <v>3098.4563018579202</v>
      </c>
      <c r="H14" s="3">
        <v>6775.4276207048697</v>
      </c>
      <c r="I14" s="3">
        <v>5629.5172434891501</v>
      </c>
    </row>
    <row r="17" spans="1:9" x14ac:dyDescent="0.25">
      <c r="A17" s="31" t="s">
        <v>79</v>
      </c>
      <c r="B17" s="31"/>
      <c r="C17" s="31"/>
      <c r="D17" s="31"/>
      <c r="E17" s="31"/>
      <c r="F17" s="31"/>
      <c r="G17" s="31"/>
      <c r="H17" s="31"/>
      <c r="I17" s="31"/>
    </row>
    <row r="18" spans="1:9" x14ac:dyDescent="0.25">
      <c r="A18" s="4" t="s">
        <v>64</v>
      </c>
      <c r="B18" s="4" t="s">
        <v>5</v>
      </c>
      <c r="C18" s="4" t="s">
        <v>65</v>
      </c>
      <c r="D18" s="4" t="s">
        <v>66</v>
      </c>
      <c r="E18" s="4" t="s">
        <v>67</v>
      </c>
      <c r="F18" s="4" t="s">
        <v>68</v>
      </c>
      <c r="G18" s="4" t="s">
        <v>69</v>
      </c>
      <c r="H18" s="4" t="s">
        <v>70</v>
      </c>
      <c r="I18" s="4" t="s">
        <v>72</v>
      </c>
    </row>
    <row r="19" spans="1:9" x14ac:dyDescent="0.25">
      <c r="A19" s="3" t="s">
        <v>181</v>
      </c>
      <c r="B19" s="3" t="s">
        <v>201</v>
      </c>
      <c r="C19" s="3">
        <v>4183461</v>
      </c>
      <c r="D19" s="3">
        <v>4504468</v>
      </c>
      <c r="E19" s="3">
        <v>4714598</v>
      </c>
      <c r="F19" s="3">
        <v>4979471</v>
      </c>
      <c r="G19" s="3">
        <v>5203662</v>
      </c>
      <c r="H19" s="3">
        <v>5290472</v>
      </c>
      <c r="I19" s="3">
        <v>6122446</v>
      </c>
    </row>
    <row r="20" spans="1:9" x14ac:dyDescent="0.25">
      <c r="A20" s="3" t="s">
        <v>181</v>
      </c>
      <c r="B20" s="3" t="s">
        <v>202</v>
      </c>
      <c r="C20" s="3">
        <v>48936</v>
      </c>
      <c r="D20" s="3">
        <v>66388</v>
      </c>
      <c r="E20" s="3">
        <v>91322</v>
      </c>
      <c r="F20" s="3">
        <v>123915</v>
      </c>
      <c r="G20" s="3">
        <v>179546</v>
      </c>
      <c r="H20" s="3">
        <v>297299</v>
      </c>
      <c r="I20" s="3">
        <v>584635</v>
      </c>
    </row>
    <row r="23" spans="1:9" x14ac:dyDescent="0.25">
      <c r="A23" s="31" t="s">
        <v>80</v>
      </c>
      <c r="B23" s="31"/>
      <c r="C23" s="31"/>
      <c r="D23" s="31"/>
      <c r="E23" s="31"/>
      <c r="F23" s="31"/>
      <c r="G23" s="31"/>
      <c r="H23" s="31"/>
      <c r="I23" s="31"/>
    </row>
    <row r="24" spans="1:9" x14ac:dyDescent="0.25">
      <c r="A24" s="4" t="s">
        <v>64</v>
      </c>
      <c r="B24" s="4" t="s">
        <v>5</v>
      </c>
      <c r="C24" s="4" t="s">
        <v>65</v>
      </c>
      <c r="D24" s="4" t="s">
        <v>66</v>
      </c>
      <c r="E24" s="4" t="s">
        <v>67</v>
      </c>
      <c r="F24" s="4" t="s">
        <v>68</v>
      </c>
      <c r="G24" s="4" t="s">
        <v>69</v>
      </c>
      <c r="H24" s="4" t="s">
        <v>70</v>
      </c>
      <c r="I24" s="4" t="s">
        <v>72</v>
      </c>
    </row>
    <row r="25" spans="1:9" x14ac:dyDescent="0.25">
      <c r="A25" s="3" t="s">
        <v>181</v>
      </c>
      <c r="B25" s="3" t="s">
        <v>201</v>
      </c>
      <c r="C25" s="3">
        <v>68730</v>
      </c>
      <c r="D25" s="3">
        <v>67371</v>
      </c>
      <c r="E25" s="3">
        <v>54991</v>
      </c>
      <c r="F25" s="3">
        <v>62514</v>
      </c>
      <c r="G25" s="3">
        <v>79218</v>
      </c>
      <c r="H25" s="3">
        <v>64982</v>
      </c>
      <c r="I25" s="3">
        <v>65490</v>
      </c>
    </row>
    <row r="26" spans="1:9" x14ac:dyDescent="0.25">
      <c r="A26" s="3" t="s">
        <v>181</v>
      </c>
      <c r="B26" s="3" t="s">
        <v>202</v>
      </c>
      <c r="C26" s="3">
        <v>480</v>
      </c>
      <c r="D26" s="3">
        <v>507</v>
      </c>
      <c r="E26" s="3">
        <v>832</v>
      </c>
      <c r="F26" s="3">
        <v>1075</v>
      </c>
      <c r="G26" s="3">
        <v>1488</v>
      </c>
      <c r="H26" s="3">
        <v>2021</v>
      </c>
      <c r="I26" s="3">
        <v>3801</v>
      </c>
    </row>
  </sheetData>
  <mergeCells count="4">
    <mergeCell ref="A5:I5"/>
    <mergeCell ref="A11:I11"/>
    <mergeCell ref="A17:I17"/>
    <mergeCell ref="A23:I23"/>
  </mergeCells>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66"/>
  <sheetViews>
    <sheetView workbookViewId="0"/>
  </sheetViews>
  <sheetFormatPr baseColWidth="10" defaultColWidth="11.42578125" defaultRowHeight="15" x14ac:dyDescent="0.25"/>
  <cols>
    <col min="1" max="1" width="37.28515625" bestFit="1" customWidth="1"/>
    <col min="2" max="2" width="16.5703125" bestFit="1" customWidth="1"/>
  </cols>
  <sheetData>
    <row r="1" spans="1:10" x14ac:dyDescent="0.25">
      <c r="A1" s="5" t="str">
        <f>HYPERLINK("#'Indice'!A1", "Indice")</f>
        <v>Indice</v>
      </c>
    </row>
    <row r="2" spans="1:10" x14ac:dyDescent="0.25">
      <c r="A2" s="15" t="s">
        <v>61</v>
      </c>
    </row>
    <row r="3" spans="1:10" x14ac:dyDescent="0.25">
      <c r="A3" s="8" t="s">
        <v>62</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1" t="s">
        <v>73</v>
      </c>
      <c r="B7" s="1" t="s">
        <v>114</v>
      </c>
      <c r="C7" s="1">
        <v>56.291419267654398</v>
      </c>
      <c r="D7" s="1">
        <v>49.637687206268303</v>
      </c>
      <c r="E7" s="1">
        <v>45.764794945716901</v>
      </c>
      <c r="F7" s="1">
        <v>45.339086651802099</v>
      </c>
      <c r="G7" s="1">
        <v>36.800763010978699</v>
      </c>
      <c r="H7" s="1">
        <v>28.868073225021401</v>
      </c>
      <c r="I7" s="1">
        <v>26.117604970932</v>
      </c>
      <c r="J7" s="1">
        <v>17.404679954052</v>
      </c>
    </row>
    <row r="8" spans="1:10" x14ac:dyDescent="0.25">
      <c r="A8" s="1" t="s">
        <v>73</v>
      </c>
      <c r="B8" s="1" t="s">
        <v>115</v>
      </c>
      <c r="C8" s="1">
        <v>64.411598443985</v>
      </c>
      <c r="D8" s="1">
        <v>58.604490756988497</v>
      </c>
      <c r="E8" s="1">
        <v>56.4202010631561</v>
      </c>
      <c r="F8" s="1">
        <v>53.0532002449036</v>
      </c>
      <c r="G8" s="1">
        <v>49.799638986587503</v>
      </c>
      <c r="H8" s="1">
        <v>40.9519076347351</v>
      </c>
      <c r="I8" s="1">
        <v>42.470332980155902</v>
      </c>
      <c r="J8" s="1">
        <v>35.457882285118103</v>
      </c>
    </row>
    <row r="9" spans="1:10" x14ac:dyDescent="0.25">
      <c r="A9" s="1" t="s">
        <v>73</v>
      </c>
      <c r="B9" s="1" t="s">
        <v>113</v>
      </c>
      <c r="C9" s="1">
        <v>70.555537939071698</v>
      </c>
      <c r="D9" s="1">
        <v>68.486690521240206</v>
      </c>
      <c r="E9" s="1">
        <v>65.877360105514498</v>
      </c>
      <c r="F9" s="1">
        <v>64.224720001220703</v>
      </c>
      <c r="G9" s="1">
        <v>63.010597229003899</v>
      </c>
      <c r="H9" s="1">
        <v>58.995813131332397</v>
      </c>
      <c r="I9" s="1">
        <v>61.653232574462898</v>
      </c>
      <c r="J9" s="1">
        <v>58.668589591980002</v>
      </c>
    </row>
    <row r="10" spans="1:10" x14ac:dyDescent="0.25">
      <c r="A10" s="1" t="s">
        <v>75</v>
      </c>
      <c r="B10" s="1" t="s">
        <v>114</v>
      </c>
      <c r="C10" s="1">
        <v>19.070388376712799</v>
      </c>
      <c r="D10" s="1">
        <v>25.647759437561</v>
      </c>
      <c r="E10" s="1">
        <v>28.538507223129301</v>
      </c>
      <c r="F10" s="1">
        <v>31.4461559057236</v>
      </c>
      <c r="G10" s="1">
        <v>39.780089259147601</v>
      </c>
      <c r="H10" s="1">
        <v>49.9874025583267</v>
      </c>
      <c r="I10" s="1">
        <v>61.0440671443939</v>
      </c>
      <c r="J10" s="1">
        <v>60.699653625488303</v>
      </c>
    </row>
    <row r="11" spans="1:10" x14ac:dyDescent="0.25">
      <c r="A11" s="1" t="s">
        <v>75</v>
      </c>
      <c r="B11" s="1" t="s">
        <v>115</v>
      </c>
      <c r="C11" s="1">
        <v>15.3203919529915</v>
      </c>
      <c r="D11" s="1">
        <v>19.435125589370699</v>
      </c>
      <c r="E11" s="1">
        <v>20.712602138519301</v>
      </c>
      <c r="F11" s="1">
        <v>22.994127869606</v>
      </c>
      <c r="G11" s="1">
        <v>27.7172178030014</v>
      </c>
      <c r="H11" s="1">
        <v>35.548880696296699</v>
      </c>
      <c r="I11" s="1">
        <v>38.795164227485699</v>
      </c>
      <c r="J11" s="1">
        <v>42.415469884872401</v>
      </c>
    </row>
    <row r="12" spans="1:10" x14ac:dyDescent="0.25">
      <c r="A12" s="1" t="s">
        <v>75</v>
      </c>
      <c r="B12" s="1" t="s">
        <v>113</v>
      </c>
      <c r="C12" s="1">
        <v>16.713154315948501</v>
      </c>
      <c r="D12" s="1">
        <v>17.632479965686802</v>
      </c>
      <c r="E12" s="1">
        <v>17.614710330963099</v>
      </c>
      <c r="F12" s="1">
        <v>19.7609886527061</v>
      </c>
      <c r="G12" s="1">
        <v>21.1362302303314</v>
      </c>
      <c r="H12" s="1">
        <v>23.4428480267525</v>
      </c>
      <c r="I12" s="1">
        <v>23.3619585633278</v>
      </c>
      <c r="J12" s="1">
        <v>25.2108156681061</v>
      </c>
    </row>
    <row r="13" spans="1:10" x14ac:dyDescent="0.25">
      <c r="A13" s="1" t="s">
        <v>76</v>
      </c>
      <c r="B13" s="1" t="s">
        <v>114</v>
      </c>
      <c r="C13" s="1">
        <v>22.663685679435702</v>
      </c>
      <c r="D13" s="1">
        <v>20.421285927295699</v>
      </c>
      <c r="E13" s="1">
        <v>19.853021204471599</v>
      </c>
      <c r="F13" s="1">
        <v>16.8415710330009</v>
      </c>
      <c r="G13" s="1">
        <v>15.4012441635132</v>
      </c>
      <c r="H13" s="1">
        <v>13.1660461425781</v>
      </c>
      <c r="I13" s="1">
        <v>6.14801049232483</v>
      </c>
      <c r="J13" s="1">
        <v>7.2328343987464896</v>
      </c>
    </row>
    <row r="14" spans="1:10" x14ac:dyDescent="0.25">
      <c r="A14" s="1" t="s">
        <v>76</v>
      </c>
      <c r="B14" s="1" t="s">
        <v>115</v>
      </c>
      <c r="C14" s="1">
        <v>19.3929523229599</v>
      </c>
      <c r="D14" s="1">
        <v>20.447410643100699</v>
      </c>
      <c r="E14" s="1">
        <v>19.136454164981799</v>
      </c>
      <c r="F14" s="1">
        <v>19.330546259880101</v>
      </c>
      <c r="G14" s="1">
        <v>18.573741614818601</v>
      </c>
      <c r="H14" s="1">
        <v>18.5729041695595</v>
      </c>
      <c r="I14" s="1">
        <v>13.305093348026301</v>
      </c>
      <c r="J14" s="1">
        <v>12.4536283314228</v>
      </c>
    </row>
    <row r="15" spans="1:10" x14ac:dyDescent="0.25">
      <c r="A15" s="1" t="s">
        <v>76</v>
      </c>
      <c r="B15" s="1" t="s">
        <v>113</v>
      </c>
      <c r="C15" s="1">
        <v>12.3905196785927</v>
      </c>
      <c r="D15" s="1">
        <v>13.099458813667299</v>
      </c>
      <c r="E15" s="1">
        <v>14.2633274197578</v>
      </c>
      <c r="F15" s="1">
        <v>13.564813137054401</v>
      </c>
      <c r="G15" s="1">
        <v>14.0605822205544</v>
      </c>
      <c r="H15" s="1">
        <v>15.1246786117554</v>
      </c>
      <c r="I15" s="1">
        <v>11.730521172285099</v>
      </c>
      <c r="J15" s="1">
        <v>12.474703788757299</v>
      </c>
    </row>
    <row r="16" spans="1:10" x14ac:dyDescent="0.25">
      <c r="A16" s="1" t="s">
        <v>77</v>
      </c>
      <c r="B16" s="1" t="s">
        <v>114</v>
      </c>
      <c r="C16" s="1">
        <v>1.9745072349906001</v>
      </c>
      <c r="D16" s="1">
        <v>4.2932681739330301</v>
      </c>
      <c r="E16" s="1">
        <v>5.8436751365661603</v>
      </c>
      <c r="F16" s="1">
        <v>6.3731856644153604</v>
      </c>
      <c r="G16" s="1">
        <v>8.0179005861282295</v>
      </c>
      <c r="H16" s="1">
        <v>7.9784788191318503</v>
      </c>
      <c r="I16" s="1">
        <v>6.6903151571750596</v>
      </c>
      <c r="J16" s="1">
        <v>14.6628305315971</v>
      </c>
    </row>
    <row r="17" spans="1:10" x14ac:dyDescent="0.25">
      <c r="A17" s="1" t="s">
        <v>77</v>
      </c>
      <c r="B17" s="1" t="s">
        <v>115</v>
      </c>
      <c r="C17" s="1">
        <v>0.87505858391523395</v>
      </c>
      <c r="D17" s="1">
        <v>1.5129738487303299</v>
      </c>
      <c r="E17" s="1">
        <v>3.7307433784007999</v>
      </c>
      <c r="F17" s="1">
        <v>4.6221237629651997</v>
      </c>
      <c r="G17" s="1">
        <v>3.90940085053444</v>
      </c>
      <c r="H17" s="1">
        <v>4.92630787193775</v>
      </c>
      <c r="I17" s="1">
        <v>5.4294113069772703</v>
      </c>
      <c r="J17" s="1">
        <v>9.6730187535285896</v>
      </c>
    </row>
    <row r="18" spans="1:10" x14ac:dyDescent="0.25">
      <c r="A18" s="1" t="s">
        <v>77</v>
      </c>
      <c r="B18" s="1" t="s">
        <v>113</v>
      </c>
      <c r="C18" s="1">
        <v>0.34078522585332399</v>
      </c>
      <c r="D18" s="1">
        <v>0.78137302771210704</v>
      </c>
      <c r="E18" s="1">
        <v>2.24460437893867</v>
      </c>
      <c r="F18" s="1">
        <v>2.44947951287031</v>
      </c>
      <c r="G18" s="1">
        <v>1.79258957505226</v>
      </c>
      <c r="H18" s="1">
        <v>2.43665669113398</v>
      </c>
      <c r="I18" s="1">
        <v>3.2542888075113301</v>
      </c>
      <c r="J18" s="1">
        <v>3.6458916962146799</v>
      </c>
    </row>
    <row r="21" spans="1:10" x14ac:dyDescent="0.25">
      <c r="A21" s="31" t="s">
        <v>78</v>
      </c>
      <c r="B21" s="31"/>
      <c r="C21" s="31"/>
      <c r="D21" s="31"/>
      <c r="E21" s="31"/>
      <c r="F21" s="31"/>
      <c r="G21" s="31"/>
      <c r="H21" s="31"/>
      <c r="I21" s="31"/>
      <c r="J21" s="31"/>
    </row>
    <row r="22" spans="1:10" x14ac:dyDescent="0.25">
      <c r="A22" s="4" t="s">
        <v>64</v>
      </c>
      <c r="B22" s="4" t="s">
        <v>5</v>
      </c>
      <c r="C22" s="4" t="s">
        <v>65</v>
      </c>
      <c r="D22" s="4" t="s">
        <v>66</v>
      </c>
      <c r="E22" s="4" t="s">
        <v>67</v>
      </c>
      <c r="F22" s="4" t="s">
        <v>68</v>
      </c>
      <c r="G22" s="4" t="s">
        <v>69</v>
      </c>
      <c r="H22" s="4" t="s">
        <v>70</v>
      </c>
      <c r="I22" s="4" t="s">
        <v>71</v>
      </c>
      <c r="J22" s="4" t="s">
        <v>72</v>
      </c>
    </row>
    <row r="23" spans="1:10" x14ac:dyDescent="0.25">
      <c r="A23" s="2" t="s">
        <v>73</v>
      </c>
      <c r="B23" s="2" t="s">
        <v>114</v>
      </c>
      <c r="C23" s="2">
        <v>0.88224401697516397</v>
      </c>
      <c r="D23" s="2">
        <v>1.0935485363006601</v>
      </c>
      <c r="E23" s="2">
        <v>1.62411015480757</v>
      </c>
      <c r="F23" s="2">
        <v>1.28584653139114</v>
      </c>
      <c r="G23" s="2">
        <v>1.3786890543997301</v>
      </c>
      <c r="H23" s="2">
        <v>1.6221443191170699</v>
      </c>
      <c r="I23" s="2">
        <v>1.11382426694036</v>
      </c>
      <c r="J23" s="2">
        <v>1.0840575210750101</v>
      </c>
    </row>
    <row r="24" spans="1:10" x14ac:dyDescent="0.25">
      <c r="A24" s="2" t="s">
        <v>73</v>
      </c>
      <c r="B24" s="2" t="s">
        <v>115</v>
      </c>
      <c r="C24" s="2">
        <v>0.80191995948553096</v>
      </c>
      <c r="D24" s="2">
        <v>0.87101142853498503</v>
      </c>
      <c r="E24" s="2">
        <v>1.14104924723506</v>
      </c>
      <c r="F24" s="2">
        <v>1.1098547838628301</v>
      </c>
      <c r="G24" s="2">
        <v>1.01441750302911</v>
      </c>
      <c r="H24" s="2">
        <v>1.0352601297199699</v>
      </c>
      <c r="I24" s="2">
        <v>1.0671585798263501</v>
      </c>
      <c r="J24" s="2">
        <v>1.1427957564592399</v>
      </c>
    </row>
    <row r="25" spans="1:10" x14ac:dyDescent="0.25">
      <c r="A25" s="2" t="s">
        <v>73</v>
      </c>
      <c r="B25" s="2" t="s">
        <v>113</v>
      </c>
      <c r="C25" s="2">
        <v>0.50215665251016595</v>
      </c>
      <c r="D25" s="2">
        <v>0.51020309329032898</v>
      </c>
      <c r="E25" s="2">
        <v>0.65384856425225701</v>
      </c>
      <c r="F25" s="2">
        <v>0.52909688092768203</v>
      </c>
      <c r="G25" s="2">
        <v>0.49604158848524099</v>
      </c>
      <c r="H25" s="2">
        <v>0.54258322343230203</v>
      </c>
      <c r="I25" s="2">
        <v>0.47013047151267501</v>
      </c>
      <c r="J25" s="2">
        <v>0.34638827200979</v>
      </c>
    </row>
    <row r="26" spans="1:10" x14ac:dyDescent="0.25">
      <c r="A26" s="2" t="s">
        <v>75</v>
      </c>
      <c r="B26" s="2" t="s">
        <v>114</v>
      </c>
      <c r="C26" s="2">
        <v>0.72750141844153404</v>
      </c>
      <c r="D26" s="2">
        <v>1.0123224928975101</v>
      </c>
      <c r="E26" s="2">
        <v>1.45322559401393</v>
      </c>
      <c r="F26" s="2">
        <v>1.2882813811302201</v>
      </c>
      <c r="G26" s="2">
        <v>1.39509299769998</v>
      </c>
      <c r="H26" s="2">
        <v>1.98213737457991</v>
      </c>
      <c r="I26" s="2">
        <v>1.2739856727421299</v>
      </c>
      <c r="J26" s="2">
        <v>1.583038456738</v>
      </c>
    </row>
    <row r="27" spans="1:10" x14ac:dyDescent="0.25">
      <c r="A27" s="2" t="s">
        <v>75</v>
      </c>
      <c r="B27" s="2" t="s">
        <v>115</v>
      </c>
      <c r="C27" s="2">
        <v>0.65603372640907798</v>
      </c>
      <c r="D27" s="2">
        <v>0.82110445946455002</v>
      </c>
      <c r="E27" s="2">
        <v>1.0362500324845301</v>
      </c>
      <c r="F27" s="2">
        <v>0.99930381402373303</v>
      </c>
      <c r="G27" s="2">
        <v>1.1400577612221201</v>
      </c>
      <c r="H27" s="2">
        <v>1.1665676720440401</v>
      </c>
      <c r="I27" s="2">
        <v>1.0849174112081501</v>
      </c>
      <c r="J27" s="2">
        <v>1.2262414209544701</v>
      </c>
    </row>
    <row r="28" spans="1:10" x14ac:dyDescent="0.25">
      <c r="A28" s="2" t="s">
        <v>75</v>
      </c>
      <c r="B28" s="2" t="s">
        <v>113</v>
      </c>
      <c r="C28" s="2">
        <v>0.47627817839384101</v>
      </c>
      <c r="D28" s="2">
        <v>0.45678741298615899</v>
      </c>
      <c r="E28" s="2">
        <v>0.54459394887089696</v>
      </c>
      <c r="F28" s="2">
        <v>0.47705443575978301</v>
      </c>
      <c r="G28" s="2">
        <v>0.50994479097425904</v>
      </c>
      <c r="H28" s="2">
        <v>0.54392865858972095</v>
      </c>
      <c r="I28" s="2">
        <v>0.48966901376843502</v>
      </c>
      <c r="J28" s="2">
        <v>0.36940085701644398</v>
      </c>
    </row>
    <row r="29" spans="1:10" x14ac:dyDescent="0.25">
      <c r="A29" s="2" t="s">
        <v>76</v>
      </c>
      <c r="B29" s="2" t="s">
        <v>114</v>
      </c>
      <c r="C29" s="2">
        <v>0.80087734386324905</v>
      </c>
      <c r="D29" s="2">
        <v>0.75678713619709004</v>
      </c>
      <c r="E29" s="2">
        <v>1.1710815131664301</v>
      </c>
      <c r="F29" s="2">
        <v>0.93169612810015701</v>
      </c>
      <c r="G29" s="2">
        <v>0.91945892199873902</v>
      </c>
      <c r="H29" s="2">
        <v>1.03488778695464</v>
      </c>
      <c r="I29" s="2">
        <v>0.54803895764052901</v>
      </c>
      <c r="J29" s="2">
        <v>0.67914207465946697</v>
      </c>
    </row>
    <row r="30" spans="1:10" x14ac:dyDescent="0.25">
      <c r="A30" s="2" t="s">
        <v>76</v>
      </c>
      <c r="B30" s="2" t="s">
        <v>115</v>
      </c>
      <c r="C30" s="2">
        <v>0.61702481471002102</v>
      </c>
      <c r="D30" s="2">
        <v>0.62619294039905105</v>
      </c>
      <c r="E30" s="2">
        <v>0.89454688131809201</v>
      </c>
      <c r="F30" s="2">
        <v>0.86084268987178802</v>
      </c>
      <c r="G30" s="2">
        <v>0.70051704533398196</v>
      </c>
      <c r="H30" s="2">
        <v>0.83069717511534702</v>
      </c>
      <c r="I30" s="2">
        <v>0.78310118988156296</v>
      </c>
      <c r="J30" s="2">
        <v>0.70197433233261097</v>
      </c>
    </row>
    <row r="31" spans="1:10" x14ac:dyDescent="0.25">
      <c r="A31" s="2" t="s">
        <v>76</v>
      </c>
      <c r="B31" s="2" t="s">
        <v>113</v>
      </c>
      <c r="C31" s="2">
        <v>0.30019478872418398</v>
      </c>
      <c r="D31" s="2">
        <v>0.31111512798815999</v>
      </c>
      <c r="E31" s="2">
        <v>0.45148888602852799</v>
      </c>
      <c r="F31" s="2">
        <v>0.33182569313794402</v>
      </c>
      <c r="G31" s="2">
        <v>0.24477341212332199</v>
      </c>
      <c r="H31" s="2">
        <v>0.307597126811743</v>
      </c>
      <c r="I31" s="2">
        <v>0.29750545509159598</v>
      </c>
      <c r="J31" s="2">
        <v>0.17478086519986399</v>
      </c>
    </row>
    <row r="32" spans="1:10" x14ac:dyDescent="0.25">
      <c r="A32" s="2" t="s">
        <v>77</v>
      </c>
      <c r="B32" s="2" t="s">
        <v>114</v>
      </c>
      <c r="C32" s="2">
        <v>0.35013142041862</v>
      </c>
      <c r="D32" s="2">
        <v>0.48470352776348602</v>
      </c>
      <c r="E32" s="2">
        <v>0.57630003429949295</v>
      </c>
      <c r="F32" s="2">
        <v>0.71035414002835795</v>
      </c>
      <c r="G32" s="2">
        <v>0.76589030213653997</v>
      </c>
      <c r="H32" s="2">
        <v>0.87526505813002597</v>
      </c>
      <c r="I32" s="2">
        <v>0.61492729000747204</v>
      </c>
      <c r="J32" s="2">
        <v>1.2397131882607899</v>
      </c>
    </row>
    <row r="33" spans="1:10" x14ac:dyDescent="0.25">
      <c r="A33" s="2" t="s">
        <v>77</v>
      </c>
      <c r="B33" s="2" t="s">
        <v>115</v>
      </c>
      <c r="C33" s="2">
        <v>0.16764395404607099</v>
      </c>
      <c r="D33" s="2">
        <v>0.15696423361077899</v>
      </c>
      <c r="E33" s="2">
        <v>0.35757662262767598</v>
      </c>
      <c r="F33" s="2">
        <v>0.40635694749653301</v>
      </c>
      <c r="G33" s="2">
        <v>0.358133693225682</v>
      </c>
      <c r="H33" s="2">
        <v>0.46047223731875397</v>
      </c>
      <c r="I33" s="2">
        <v>0.54224147461354699</v>
      </c>
      <c r="J33" s="2">
        <v>0.73752505704760596</v>
      </c>
    </row>
    <row r="34" spans="1:10" x14ac:dyDescent="0.25">
      <c r="A34" s="2" t="s">
        <v>77</v>
      </c>
      <c r="B34" s="2" t="s">
        <v>113</v>
      </c>
      <c r="C34" s="2">
        <v>4.9597496399655903E-2</v>
      </c>
      <c r="D34" s="2">
        <v>6.6580669954419094E-2</v>
      </c>
      <c r="E34" s="2">
        <v>0.190731254406273</v>
      </c>
      <c r="F34" s="2">
        <v>0.121848366688937</v>
      </c>
      <c r="G34" s="2">
        <v>0.11189483338967</v>
      </c>
      <c r="H34" s="2">
        <v>0.108951586298645</v>
      </c>
      <c r="I34" s="2">
        <v>0.110667082481086</v>
      </c>
      <c r="J34" s="2">
        <v>0.11273894924670499</v>
      </c>
    </row>
    <row r="37" spans="1:10" x14ac:dyDescent="0.25">
      <c r="A37" s="31" t="s">
        <v>79</v>
      </c>
      <c r="B37" s="31"/>
      <c r="C37" s="31"/>
      <c r="D37" s="31"/>
      <c r="E37" s="31"/>
      <c r="F37" s="31"/>
      <c r="G37" s="31"/>
      <c r="H37" s="31"/>
      <c r="I37" s="31"/>
      <c r="J37" s="31"/>
    </row>
    <row r="38" spans="1:10" x14ac:dyDescent="0.25">
      <c r="A38" s="4" t="s">
        <v>64</v>
      </c>
      <c r="B38" s="4" t="s">
        <v>5</v>
      </c>
      <c r="C38" s="4" t="s">
        <v>65</v>
      </c>
      <c r="D38" s="4" t="s">
        <v>66</v>
      </c>
      <c r="E38" s="4" t="s">
        <v>67</v>
      </c>
      <c r="F38" s="4" t="s">
        <v>68</v>
      </c>
      <c r="G38" s="4" t="s">
        <v>69</v>
      </c>
      <c r="H38" s="4" t="s">
        <v>70</v>
      </c>
      <c r="I38" s="4" t="s">
        <v>71</v>
      </c>
      <c r="J38" s="4" t="s">
        <v>72</v>
      </c>
    </row>
    <row r="39" spans="1:10" x14ac:dyDescent="0.25">
      <c r="A39" s="3" t="s">
        <v>73</v>
      </c>
      <c r="B39" s="3" t="s">
        <v>114</v>
      </c>
      <c r="C39" s="3">
        <v>272661</v>
      </c>
      <c r="D39" s="3">
        <v>206805</v>
      </c>
      <c r="E39" s="3">
        <v>163843</v>
      </c>
      <c r="F39" s="3">
        <v>92888</v>
      </c>
      <c r="G39" s="3">
        <v>63156</v>
      </c>
      <c r="H39" s="3">
        <v>38954</v>
      </c>
      <c r="I39" s="3">
        <v>69062</v>
      </c>
      <c r="J39" s="3">
        <v>22687</v>
      </c>
    </row>
    <row r="40" spans="1:10" x14ac:dyDescent="0.25">
      <c r="A40" s="3" t="s">
        <v>73</v>
      </c>
      <c r="B40" s="3" t="s">
        <v>115</v>
      </c>
      <c r="C40" s="3">
        <v>431492</v>
      </c>
      <c r="D40" s="3">
        <v>386959</v>
      </c>
      <c r="E40" s="3">
        <v>350159</v>
      </c>
      <c r="F40" s="3">
        <v>243198</v>
      </c>
      <c r="G40" s="3">
        <v>191879</v>
      </c>
      <c r="H40" s="3">
        <v>128426</v>
      </c>
      <c r="I40" s="3">
        <v>151095</v>
      </c>
      <c r="J40" s="3">
        <v>93573</v>
      </c>
    </row>
    <row r="41" spans="1:10" x14ac:dyDescent="0.25">
      <c r="A41" s="3" t="s">
        <v>73</v>
      </c>
      <c r="B41" s="3" t="s">
        <v>113</v>
      </c>
      <c r="C41" s="3">
        <v>2311995</v>
      </c>
      <c r="D41" s="3">
        <v>2539722</v>
      </c>
      <c r="E41" s="3">
        <v>2713657</v>
      </c>
      <c r="F41" s="3">
        <v>3055439</v>
      </c>
      <c r="G41" s="3">
        <v>3203450</v>
      </c>
      <c r="H41" s="3">
        <v>3273797</v>
      </c>
      <c r="I41" s="3">
        <v>3708490</v>
      </c>
      <c r="J41" s="3">
        <v>3874382</v>
      </c>
    </row>
    <row r="42" spans="1:10" x14ac:dyDescent="0.25">
      <c r="A42" s="3" t="s">
        <v>75</v>
      </c>
      <c r="B42" s="3" t="s">
        <v>114</v>
      </c>
      <c r="C42" s="3">
        <v>92372</v>
      </c>
      <c r="D42" s="3">
        <v>106856</v>
      </c>
      <c r="E42" s="3">
        <v>102171</v>
      </c>
      <c r="F42" s="3">
        <v>64425</v>
      </c>
      <c r="G42" s="3">
        <v>68269</v>
      </c>
      <c r="H42" s="3">
        <v>67452</v>
      </c>
      <c r="I42" s="3">
        <v>161417</v>
      </c>
      <c r="J42" s="3">
        <v>79122</v>
      </c>
    </row>
    <row r="43" spans="1:10" x14ac:dyDescent="0.25">
      <c r="A43" s="3" t="s">
        <v>75</v>
      </c>
      <c r="B43" s="3" t="s">
        <v>115</v>
      </c>
      <c r="C43" s="3">
        <v>102631</v>
      </c>
      <c r="D43" s="3">
        <v>128328</v>
      </c>
      <c r="E43" s="3">
        <v>128548</v>
      </c>
      <c r="F43" s="3">
        <v>105406</v>
      </c>
      <c r="G43" s="3">
        <v>106795</v>
      </c>
      <c r="H43" s="3">
        <v>111482</v>
      </c>
      <c r="I43" s="3">
        <v>138020</v>
      </c>
      <c r="J43" s="3">
        <v>111934</v>
      </c>
    </row>
    <row r="44" spans="1:10" x14ac:dyDescent="0.25">
      <c r="A44" s="3" t="s">
        <v>75</v>
      </c>
      <c r="B44" s="3" t="s">
        <v>113</v>
      </c>
      <c r="C44" s="3">
        <v>547664</v>
      </c>
      <c r="D44" s="3">
        <v>653873</v>
      </c>
      <c r="E44" s="3">
        <v>725595</v>
      </c>
      <c r="F44" s="3">
        <v>940113</v>
      </c>
      <c r="G44" s="3">
        <v>1074563</v>
      </c>
      <c r="H44" s="3">
        <v>1300891</v>
      </c>
      <c r="I44" s="3">
        <v>1405240</v>
      </c>
      <c r="J44" s="3">
        <v>1664883</v>
      </c>
    </row>
    <row r="45" spans="1:10" x14ac:dyDescent="0.25">
      <c r="A45" s="3" t="s">
        <v>76</v>
      </c>
      <c r="B45" s="3" t="s">
        <v>114</v>
      </c>
      <c r="C45" s="3">
        <v>109777</v>
      </c>
      <c r="D45" s="3">
        <v>85081</v>
      </c>
      <c r="E45" s="3">
        <v>71076</v>
      </c>
      <c r="F45" s="3">
        <v>34504</v>
      </c>
      <c r="G45" s="3">
        <v>26431</v>
      </c>
      <c r="H45" s="3">
        <v>17766</v>
      </c>
      <c r="I45" s="3">
        <v>16257</v>
      </c>
      <c r="J45" s="3">
        <v>9428</v>
      </c>
    </row>
    <row r="46" spans="1:10" x14ac:dyDescent="0.25">
      <c r="A46" s="3" t="s">
        <v>76</v>
      </c>
      <c r="B46" s="3" t="s">
        <v>115</v>
      </c>
      <c r="C46" s="3">
        <v>129913</v>
      </c>
      <c r="D46" s="3">
        <v>135012</v>
      </c>
      <c r="E46" s="3">
        <v>118766</v>
      </c>
      <c r="F46" s="3">
        <v>88612</v>
      </c>
      <c r="G46" s="3">
        <v>71565</v>
      </c>
      <c r="H46" s="3">
        <v>58245</v>
      </c>
      <c r="I46" s="3">
        <v>47335</v>
      </c>
      <c r="J46" s="3">
        <v>32865</v>
      </c>
    </row>
    <row r="47" spans="1:10" x14ac:dyDescent="0.25">
      <c r="A47" s="3" t="s">
        <v>76</v>
      </c>
      <c r="B47" s="3" t="s">
        <v>113</v>
      </c>
      <c r="C47" s="3">
        <v>406018</v>
      </c>
      <c r="D47" s="3">
        <v>485773</v>
      </c>
      <c r="E47" s="3">
        <v>587543</v>
      </c>
      <c r="F47" s="3">
        <v>645335</v>
      </c>
      <c r="G47" s="3">
        <v>714838</v>
      </c>
      <c r="H47" s="3">
        <v>839299</v>
      </c>
      <c r="I47" s="3">
        <v>705600</v>
      </c>
      <c r="J47" s="3">
        <v>823810</v>
      </c>
    </row>
    <row r="48" spans="1:10" x14ac:dyDescent="0.25">
      <c r="A48" s="3" t="s">
        <v>77</v>
      </c>
      <c r="B48" s="3" t="s">
        <v>114</v>
      </c>
      <c r="C48" s="3">
        <v>9564</v>
      </c>
      <c r="D48" s="3">
        <v>17887</v>
      </c>
      <c r="E48" s="3">
        <v>20921</v>
      </c>
      <c r="F48" s="3">
        <v>13057</v>
      </c>
      <c r="G48" s="3">
        <v>13760</v>
      </c>
      <c r="H48" s="3">
        <v>10766</v>
      </c>
      <c r="I48" s="3">
        <v>17691</v>
      </c>
      <c r="J48" s="3">
        <v>19113</v>
      </c>
    </row>
    <row r="49" spans="1:10" x14ac:dyDescent="0.25">
      <c r="A49" s="3" t="s">
        <v>77</v>
      </c>
      <c r="B49" s="3" t="s">
        <v>115</v>
      </c>
      <c r="C49" s="3">
        <v>5862</v>
      </c>
      <c r="D49" s="3">
        <v>9990</v>
      </c>
      <c r="E49" s="3">
        <v>23154</v>
      </c>
      <c r="F49" s="3">
        <v>21188</v>
      </c>
      <c r="G49" s="3">
        <v>15063</v>
      </c>
      <c r="H49" s="3">
        <v>15449</v>
      </c>
      <c r="I49" s="3">
        <v>19316</v>
      </c>
      <c r="J49" s="3">
        <v>25527</v>
      </c>
    </row>
    <row r="50" spans="1:10" x14ac:dyDescent="0.25">
      <c r="A50" s="3" t="s">
        <v>77</v>
      </c>
      <c r="B50" s="3" t="s">
        <v>113</v>
      </c>
      <c r="C50" s="3">
        <v>11167</v>
      </c>
      <c r="D50" s="3">
        <v>28976</v>
      </c>
      <c r="E50" s="3">
        <v>92461</v>
      </c>
      <c r="F50" s="3">
        <v>116532</v>
      </c>
      <c r="G50" s="3">
        <v>91135</v>
      </c>
      <c r="H50" s="3">
        <v>135215</v>
      </c>
      <c r="I50" s="3">
        <v>195748</v>
      </c>
      <c r="J50" s="3">
        <v>240769</v>
      </c>
    </row>
    <row r="53" spans="1:10" x14ac:dyDescent="0.25">
      <c r="A53" s="31" t="s">
        <v>80</v>
      </c>
      <c r="B53" s="31"/>
      <c r="C53" s="31"/>
      <c r="D53" s="31"/>
      <c r="E53" s="31"/>
      <c r="F53" s="31"/>
      <c r="G53" s="31"/>
      <c r="H53" s="31"/>
      <c r="I53" s="31"/>
      <c r="J53" s="31"/>
    </row>
    <row r="54" spans="1:10" x14ac:dyDescent="0.25">
      <c r="A54" s="4" t="s">
        <v>64</v>
      </c>
      <c r="B54" s="4" t="s">
        <v>5</v>
      </c>
      <c r="C54" s="4" t="s">
        <v>65</v>
      </c>
      <c r="D54" s="4" t="s">
        <v>66</v>
      </c>
      <c r="E54" s="4" t="s">
        <v>67</v>
      </c>
      <c r="F54" s="4" t="s">
        <v>68</v>
      </c>
      <c r="G54" s="4" t="s">
        <v>69</v>
      </c>
      <c r="H54" s="4" t="s">
        <v>70</v>
      </c>
      <c r="I54" s="4" t="s">
        <v>71</v>
      </c>
      <c r="J54" s="4" t="s">
        <v>72</v>
      </c>
    </row>
    <row r="55" spans="1:10" x14ac:dyDescent="0.25">
      <c r="A55" s="3" t="s">
        <v>73</v>
      </c>
      <c r="B55" s="3" t="s">
        <v>114</v>
      </c>
      <c r="C55" s="3">
        <v>8130</v>
      </c>
      <c r="D55" s="3">
        <v>5136</v>
      </c>
      <c r="E55" s="3">
        <v>2469</v>
      </c>
      <c r="F55" s="3">
        <v>1609</v>
      </c>
      <c r="G55" s="3">
        <v>1458</v>
      </c>
      <c r="H55" s="3">
        <v>603</v>
      </c>
      <c r="I55" s="3">
        <v>771</v>
      </c>
      <c r="J55" s="3">
        <v>317</v>
      </c>
    </row>
    <row r="56" spans="1:10" x14ac:dyDescent="0.25">
      <c r="A56" s="3" t="s">
        <v>73</v>
      </c>
      <c r="B56" s="3" t="s">
        <v>115</v>
      </c>
      <c r="C56" s="3">
        <v>10538</v>
      </c>
      <c r="D56" s="3">
        <v>8671</v>
      </c>
      <c r="E56" s="3">
        <v>4990</v>
      </c>
      <c r="F56" s="3">
        <v>3960</v>
      </c>
      <c r="G56" s="3">
        <v>4013</v>
      </c>
      <c r="H56" s="3">
        <v>1995</v>
      </c>
      <c r="I56" s="3">
        <v>1705</v>
      </c>
      <c r="J56" s="3">
        <v>1227</v>
      </c>
    </row>
    <row r="57" spans="1:10" x14ac:dyDescent="0.25">
      <c r="A57" s="3" t="s">
        <v>73</v>
      </c>
      <c r="B57" s="3" t="s">
        <v>113</v>
      </c>
      <c r="C57" s="3">
        <v>33439</v>
      </c>
      <c r="D57" s="3">
        <v>35498</v>
      </c>
      <c r="E57" s="3">
        <v>31569</v>
      </c>
      <c r="F57" s="3">
        <v>38225</v>
      </c>
      <c r="G57" s="3">
        <v>49323</v>
      </c>
      <c r="H57" s="3">
        <v>41634</v>
      </c>
      <c r="I57" s="3">
        <v>36977</v>
      </c>
      <c r="J57" s="3">
        <v>41948</v>
      </c>
    </row>
    <row r="58" spans="1:10" x14ac:dyDescent="0.25">
      <c r="A58" s="3" t="s">
        <v>75</v>
      </c>
      <c r="B58" s="3" t="s">
        <v>114</v>
      </c>
      <c r="C58" s="3">
        <v>1518</v>
      </c>
      <c r="D58" s="3">
        <v>1445</v>
      </c>
      <c r="E58" s="3">
        <v>1149</v>
      </c>
      <c r="F58" s="3">
        <v>908</v>
      </c>
      <c r="G58" s="3">
        <v>964</v>
      </c>
      <c r="H58" s="3">
        <v>679</v>
      </c>
      <c r="I58" s="3">
        <v>1491</v>
      </c>
      <c r="J58" s="3">
        <v>792</v>
      </c>
    </row>
    <row r="59" spans="1:10" x14ac:dyDescent="0.25">
      <c r="A59" s="3" t="s">
        <v>75</v>
      </c>
      <c r="B59" s="3" t="s">
        <v>115</v>
      </c>
      <c r="C59" s="3">
        <v>1351</v>
      </c>
      <c r="D59" s="3">
        <v>1502</v>
      </c>
      <c r="E59" s="3">
        <v>1370</v>
      </c>
      <c r="F59" s="3">
        <v>1348</v>
      </c>
      <c r="G59" s="3">
        <v>1479</v>
      </c>
      <c r="H59" s="3">
        <v>1215</v>
      </c>
      <c r="I59" s="3">
        <v>1324</v>
      </c>
      <c r="J59" s="3">
        <v>1171</v>
      </c>
    </row>
    <row r="60" spans="1:10" x14ac:dyDescent="0.25">
      <c r="A60" s="3" t="s">
        <v>75</v>
      </c>
      <c r="B60" s="3" t="s">
        <v>113</v>
      </c>
      <c r="C60" s="3">
        <v>5098</v>
      </c>
      <c r="D60" s="3">
        <v>5148</v>
      </c>
      <c r="E60" s="3">
        <v>6642</v>
      </c>
      <c r="F60" s="3">
        <v>8797</v>
      </c>
      <c r="G60" s="3">
        <v>11359</v>
      </c>
      <c r="H60" s="3">
        <v>11317</v>
      </c>
      <c r="I60" s="3">
        <v>10287</v>
      </c>
      <c r="J60" s="3">
        <v>12480</v>
      </c>
    </row>
    <row r="61" spans="1:10" x14ac:dyDescent="0.25">
      <c r="A61" s="3" t="s">
        <v>76</v>
      </c>
      <c r="B61" s="3" t="s">
        <v>114</v>
      </c>
      <c r="C61" s="3">
        <v>2788</v>
      </c>
      <c r="D61" s="3">
        <v>2005</v>
      </c>
      <c r="E61" s="3">
        <v>855</v>
      </c>
      <c r="F61" s="3">
        <v>533</v>
      </c>
      <c r="G61" s="3">
        <v>515</v>
      </c>
      <c r="H61" s="3">
        <v>251</v>
      </c>
      <c r="I61" s="3">
        <v>199</v>
      </c>
      <c r="J61" s="3">
        <v>152</v>
      </c>
    </row>
    <row r="62" spans="1:10" x14ac:dyDescent="0.25">
      <c r="A62" s="3" t="s">
        <v>76</v>
      </c>
      <c r="B62" s="3" t="s">
        <v>115</v>
      </c>
      <c r="C62" s="3">
        <v>2909</v>
      </c>
      <c r="D62" s="3">
        <v>2949</v>
      </c>
      <c r="E62" s="3">
        <v>1549</v>
      </c>
      <c r="F62" s="3">
        <v>1246</v>
      </c>
      <c r="G62" s="3">
        <v>1333</v>
      </c>
      <c r="H62" s="3">
        <v>810</v>
      </c>
      <c r="I62" s="3">
        <v>501</v>
      </c>
      <c r="J62" s="3">
        <v>454</v>
      </c>
    </row>
    <row r="63" spans="1:10" x14ac:dyDescent="0.25">
      <c r="A63" s="3" t="s">
        <v>76</v>
      </c>
      <c r="B63" s="3" t="s">
        <v>113</v>
      </c>
      <c r="C63" s="3">
        <v>7418</v>
      </c>
      <c r="D63" s="3">
        <v>8109</v>
      </c>
      <c r="E63" s="3">
        <v>6768</v>
      </c>
      <c r="F63" s="3">
        <v>8014</v>
      </c>
      <c r="G63" s="3">
        <v>11294</v>
      </c>
      <c r="H63" s="3">
        <v>10263</v>
      </c>
      <c r="I63" s="3">
        <v>7246</v>
      </c>
      <c r="J63" s="3">
        <v>10086</v>
      </c>
    </row>
    <row r="64" spans="1:10" x14ac:dyDescent="0.25">
      <c r="A64" s="3" t="s">
        <v>77</v>
      </c>
      <c r="B64" s="3" t="s">
        <v>114</v>
      </c>
      <c r="C64" s="3">
        <v>157</v>
      </c>
      <c r="D64" s="3">
        <v>324</v>
      </c>
      <c r="E64" s="3">
        <v>309</v>
      </c>
      <c r="F64" s="3">
        <v>196</v>
      </c>
      <c r="G64" s="3">
        <v>263</v>
      </c>
      <c r="H64" s="3">
        <v>159</v>
      </c>
      <c r="I64" s="3">
        <v>194</v>
      </c>
      <c r="J64" s="3">
        <v>247</v>
      </c>
    </row>
    <row r="65" spans="1:10" x14ac:dyDescent="0.25">
      <c r="A65" s="3" t="s">
        <v>77</v>
      </c>
      <c r="B65" s="3" t="s">
        <v>115</v>
      </c>
      <c r="C65" s="3">
        <v>106</v>
      </c>
      <c r="D65" s="3">
        <v>226</v>
      </c>
      <c r="E65" s="3">
        <v>337</v>
      </c>
      <c r="F65" s="3">
        <v>313</v>
      </c>
      <c r="G65" s="3">
        <v>300</v>
      </c>
      <c r="H65" s="3">
        <v>247</v>
      </c>
      <c r="I65" s="3">
        <v>200</v>
      </c>
      <c r="J65" s="3">
        <v>334</v>
      </c>
    </row>
    <row r="66" spans="1:10" x14ac:dyDescent="0.25">
      <c r="A66" s="3" t="s">
        <v>77</v>
      </c>
      <c r="B66" s="3" t="s">
        <v>113</v>
      </c>
      <c r="C66" s="3">
        <v>206</v>
      </c>
      <c r="D66" s="3">
        <v>447</v>
      </c>
      <c r="E66" s="3">
        <v>1077</v>
      </c>
      <c r="F66" s="3">
        <v>1576</v>
      </c>
      <c r="G66" s="3">
        <v>1586</v>
      </c>
      <c r="H66" s="3">
        <v>1775</v>
      </c>
      <c r="I66" s="3">
        <v>2016</v>
      </c>
      <c r="J66" s="3">
        <v>2848</v>
      </c>
    </row>
  </sheetData>
  <mergeCells count="4">
    <mergeCell ref="A5:J5"/>
    <mergeCell ref="A21:J21"/>
    <mergeCell ref="A37:J37"/>
    <mergeCell ref="A53:J53"/>
  </mergeCells>
  <pageMargins left="0.7" right="0.7" top="0.75" bottom="0.75" header="0.3" footer="0.3"/>
  <pageSetup paperSize="9" orientation="portrait" horizontalDpi="300" verticalDpi="300"/>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I38"/>
  <sheetViews>
    <sheetView workbookViewId="0"/>
  </sheetViews>
  <sheetFormatPr baseColWidth="10" defaultColWidth="11.42578125" defaultRowHeight="15" x14ac:dyDescent="0.25"/>
  <cols>
    <col min="1" max="1" width="18.7109375" bestFit="1" customWidth="1"/>
    <col min="2" max="2" width="13.28515625" bestFit="1" customWidth="1"/>
  </cols>
  <sheetData>
    <row r="1" spans="1:9" x14ac:dyDescent="0.25">
      <c r="A1" s="5" t="str">
        <f>HYPERLINK("#'Indice'!A1", "Indice")</f>
        <v>Indice</v>
      </c>
    </row>
    <row r="2" spans="1:9" x14ac:dyDescent="0.25">
      <c r="A2" s="15" t="s">
        <v>180</v>
      </c>
    </row>
    <row r="3" spans="1:9" x14ac:dyDescent="0.25">
      <c r="A3" s="8" t="s">
        <v>156</v>
      </c>
    </row>
    <row r="5" spans="1:9" x14ac:dyDescent="0.25">
      <c r="A5" s="31" t="s">
        <v>63</v>
      </c>
      <c r="B5" s="31"/>
      <c r="C5" s="31"/>
      <c r="D5" s="31"/>
      <c r="E5" s="31"/>
      <c r="F5" s="31"/>
      <c r="G5" s="31"/>
      <c r="H5" s="31"/>
      <c r="I5" s="31"/>
    </row>
    <row r="6" spans="1:9" x14ac:dyDescent="0.25">
      <c r="A6" s="4" t="s">
        <v>64</v>
      </c>
      <c r="B6" s="4" t="s">
        <v>5</v>
      </c>
      <c r="C6" s="4" t="s">
        <v>65</v>
      </c>
      <c r="D6" s="4" t="s">
        <v>66</v>
      </c>
      <c r="E6" s="4" t="s">
        <v>67</v>
      </c>
      <c r="F6" s="4" t="s">
        <v>68</v>
      </c>
      <c r="G6" s="4" t="s">
        <v>69</v>
      </c>
      <c r="H6" s="4" t="s">
        <v>70</v>
      </c>
      <c r="I6" s="4" t="s">
        <v>72</v>
      </c>
    </row>
    <row r="7" spans="1:9" x14ac:dyDescent="0.25">
      <c r="A7" s="3" t="s">
        <v>181</v>
      </c>
      <c r="B7" s="3" t="s">
        <v>107</v>
      </c>
      <c r="C7" s="3">
        <v>463827</v>
      </c>
      <c r="D7" s="3">
        <v>451878</v>
      </c>
      <c r="E7" s="3">
        <v>449260</v>
      </c>
      <c r="F7" s="3">
        <v>393931</v>
      </c>
      <c r="G7" s="3">
        <v>394681</v>
      </c>
      <c r="H7" s="3">
        <v>396691</v>
      </c>
      <c r="I7" s="3">
        <v>404148</v>
      </c>
    </row>
    <row r="8" spans="1:9" x14ac:dyDescent="0.25">
      <c r="A8" s="3" t="s">
        <v>181</v>
      </c>
      <c r="B8" s="3" t="s">
        <v>108</v>
      </c>
      <c r="C8" s="3">
        <v>354777</v>
      </c>
      <c r="D8" s="3">
        <v>353091</v>
      </c>
      <c r="E8" s="3">
        <v>345772</v>
      </c>
      <c r="F8" s="3">
        <v>305375</v>
      </c>
      <c r="G8" s="3">
        <v>290567</v>
      </c>
      <c r="H8" s="3">
        <v>314098</v>
      </c>
      <c r="I8" s="3">
        <v>310926</v>
      </c>
    </row>
    <row r="9" spans="1:9" x14ac:dyDescent="0.25">
      <c r="A9" s="3" t="s">
        <v>181</v>
      </c>
      <c r="B9" s="3" t="s">
        <v>109</v>
      </c>
      <c r="C9" s="3">
        <v>277301</v>
      </c>
      <c r="D9" s="3">
        <v>283408</v>
      </c>
      <c r="E9" s="3">
        <v>294629</v>
      </c>
      <c r="F9" s="3">
        <v>232547</v>
      </c>
      <c r="G9" s="3">
        <v>234736</v>
      </c>
      <c r="H9" s="3">
        <v>255210</v>
      </c>
      <c r="I9" s="3">
        <v>261453</v>
      </c>
    </row>
    <row r="10" spans="1:9" x14ac:dyDescent="0.25">
      <c r="A10" s="3" t="s">
        <v>181</v>
      </c>
      <c r="B10" s="3" t="s">
        <v>110</v>
      </c>
      <c r="C10" s="3">
        <v>184969</v>
      </c>
      <c r="D10" s="3">
        <v>204324</v>
      </c>
      <c r="E10" s="3">
        <v>231428</v>
      </c>
      <c r="F10" s="3">
        <v>181552</v>
      </c>
      <c r="G10" s="3">
        <v>188518</v>
      </c>
      <c r="H10" s="3">
        <v>192876</v>
      </c>
      <c r="I10" s="3">
        <v>190946</v>
      </c>
    </row>
    <row r="11" spans="1:9" x14ac:dyDescent="0.25">
      <c r="A11" s="3" t="s">
        <v>181</v>
      </c>
      <c r="B11" s="3" t="s">
        <v>111</v>
      </c>
      <c r="C11" s="3">
        <v>88291</v>
      </c>
      <c r="D11" s="3">
        <v>103749</v>
      </c>
      <c r="E11" s="3">
        <v>117589</v>
      </c>
      <c r="F11" s="3">
        <v>81161</v>
      </c>
      <c r="G11" s="3">
        <v>75372</v>
      </c>
      <c r="H11" s="3">
        <v>96024</v>
      </c>
      <c r="I11" s="3">
        <v>96103</v>
      </c>
    </row>
    <row r="14" spans="1:9" x14ac:dyDescent="0.25">
      <c r="A14" s="31" t="s">
        <v>78</v>
      </c>
      <c r="B14" s="31"/>
      <c r="C14" s="31"/>
      <c r="D14" s="31"/>
      <c r="E14" s="31"/>
      <c r="F14" s="31"/>
      <c r="G14" s="31"/>
      <c r="H14" s="31"/>
      <c r="I14" s="31"/>
    </row>
    <row r="15" spans="1:9" x14ac:dyDescent="0.25">
      <c r="A15" s="4" t="s">
        <v>64</v>
      </c>
      <c r="B15" s="4" t="s">
        <v>5</v>
      </c>
      <c r="C15" s="4" t="s">
        <v>65</v>
      </c>
      <c r="D15" s="4" t="s">
        <v>66</v>
      </c>
      <c r="E15" s="4" t="s">
        <v>67</v>
      </c>
      <c r="F15" s="4" t="s">
        <v>68</v>
      </c>
      <c r="G15" s="4" t="s">
        <v>69</v>
      </c>
      <c r="H15" s="4" t="s">
        <v>70</v>
      </c>
      <c r="I15" s="4" t="s">
        <v>72</v>
      </c>
    </row>
    <row r="16" spans="1:9" x14ac:dyDescent="0.25">
      <c r="A16" s="3" t="s">
        <v>181</v>
      </c>
      <c r="B16" s="3" t="s">
        <v>107</v>
      </c>
      <c r="C16" s="3">
        <v>9725.3637807977993</v>
      </c>
      <c r="D16" s="3">
        <v>10401.7179532684</v>
      </c>
      <c r="E16" s="3">
        <v>14275.1658504755</v>
      </c>
      <c r="F16" s="3">
        <v>8900.6340499613598</v>
      </c>
      <c r="G16" s="3">
        <v>8243.6266800649901</v>
      </c>
      <c r="H16" s="3">
        <v>8346.7689035604908</v>
      </c>
      <c r="I16" s="3">
        <v>8096.7520042363103</v>
      </c>
    </row>
    <row r="17" spans="1:9" x14ac:dyDescent="0.25">
      <c r="A17" s="3" t="s">
        <v>181</v>
      </c>
      <c r="B17" s="3" t="s">
        <v>108</v>
      </c>
      <c r="C17" s="3">
        <v>8244.7063988142509</v>
      </c>
      <c r="D17" s="3">
        <v>8475.8318838110608</v>
      </c>
      <c r="E17" s="3">
        <v>10664.420518028701</v>
      </c>
      <c r="F17" s="3">
        <v>8225.7452230546405</v>
      </c>
      <c r="G17" s="3">
        <v>6528.60029434035</v>
      </c>
      <c r="H17" s="3">
        <v>7379.3675586668096</v>
      </c>
      <c r="I17" s="3">
        <v>6797.6571234110697</v>
      </c>
    </row>
    <row r="18" spans="1:9" x14ac:dyDescent="0.25">
      <c r="A18" s="3" t="s">
        <v>181</v>
      </c>
      <c r="B18" s="3" t="s">
        <v>109</v>
      </c>
      <c r="C18" s="3">
        <v>7307.1177175638904</v>
      </c>
      <c r="D18" s="3">
        <v>7246.0501714369402</v>
      </c>
      <c r="E18" s="3">
        <v>12261.905650433</v>
      </c>
      <c r="F18" s="3">
        <v>8107.7049397230103</v>
      </c>
      <c r="G18" s="3">
        <v>5929.9429949102996</v>
      </c>
      <c r="H18" s="3">
        <v>8261.3670140901504</v>
      </c>
      <c r="I18" s="3">
        <v>6432.6558999488498</v>
      </c>
    </row>
    <row r="19" spans="1:9" x14ac:dyDescent="0.25">
      <c r="A19" s="3" t="s">
        <v>181</v>
      </c>
      <c r="B19" s="3" t="s">
        <v>110</v>
      </c>
      <c r="C19" s="3">
        <v>5760.2712676265101</v>
      </c>
      <c r="D19" s="3">
        <v>6634.4662960015303</v>
      </c>
      <c r="E19" s="3">
        <v>11754.2547928563</v>
      </c>
      <c r="F19" s="3">
        <v>7984.64698961058</v>
      </c>
      <c r="G19" s="3">
        <v>6499.0316755925396</v>
      </c>
      <c r="H19" s="3">
        <v>5822.5085307242398</v>
      </c>
      <c r="I19" s="3">
        <v>5608.1087882433403</v>
      </c>
    </row>
    <row r="20" spans="1:9" x14ac:dyDescent="0.25">
      <c r="A20" s="3" t="s">
        <v>181</v>
      </c>
      <c r="B20" s="3" t="s">
        <v>111</v>
      </c>
      <c r="C20" s="3">
        <v>4364.2329758933502</v>
      </c>
      <c r="D20" s="3">
        <v>6251.57070792998</v>
      </c>
      <c r="E20" s="3">
        <v>6730.26844612885</v>
      </c>
      <c r="F20" s="3">
        <v>4914.7281842251296</v>
      </c>
      <c r="G20" s="3">
        <v>3723.9613748429001</v>
      </c>
      <c r="H20" s="3">
        <v>4571.5634882942704</v>
      </c>
      <c r="I20" s="3">
        <v>4604.56226093447</v>
      </c>
    </row>
    <row r="23" spans="1:9" x14ac:dyDescent="0.25">
      <c r="A23" s="31" t="s">
        <v>79</v>
      </c>
      <c r="B23" s="31"/>
      <c r="C23" s="31"/>
      <c r="D23" s="31"/>
      <c r="E23" s="31"/>
      <c r="F23" s="31"/>
      <c r="G23" s="31"/>
      <c r="H23" s="31"/>
      <c r="I23" s="31"/>
    </row>
    <row r="24" spans="1:9" x14ac:dyDescent="0.25">
      <c r="A24" s="4" t="s">
        <v>64</v>
      </c>
      <c r="B24" s="4" t="s">
        <v>5</v>
      </c>
      <c r="C24" s="4" t="s">
        <v>65</v>
      </c>
      <c r="D24" s="4" t="s">
        <v>66</v>
      </c>
      <c r="E24" s="4" t="s">
        <v>67</v>
      </c>
      <c r="F24" s="4" t="s">
        <v>68</v>
      </c>
      <c r="G24" s="4" t="s">
        <v>69</v>
      </c>
      <c r="H24" s="4" t="s">
        <v>70</v>
      </c>
      <c r="I24" s="4" t="s">
        <v>72</v>
      </c>
    </row>
    <row r="25" spans="1:9" x14ac:dyDescent="0.25">
      <c r="A25" s="3" t="s">
        <v>181</v>
      </c>
      <c r="B25" s="3" t="s">
        <v>107</v>
      </c>
      <c r="C25" s="3">
        <v>825497</v>
      </c>
      <c r="D25" s="3">
        <v>899493</v>
      </c>
      <c r="E25" s="3">
        <v>937872</v>
      </c>
      <c r="F25" s="3">
        <v>1013872</v>
      </c>
      <c r="G25" s="3">
        <v>1067871</v>
      </c>
      <c r="H25" s="3">
        <v>1101434</v>
      </c>
      <c r="I25" s="3">
        <v>1346916</v>
      </c>
    </row>
    <row r="26" spans="1:9" x14ac:dyDescent="0.25">
      <c r="A26" s="3" t="s">
        <v>181</v>
      </c>
      <c r="B26" s="3" t="s">
        <v>108</v>
      </c>
      <c r="C26" s="3">
        <v>838685</v>
      </c>
      <c r="D26" s="3">
        <v>918263</v>
      </c>
      <c r="E26" s="3">
        <v>962663</v>
      </c>
      <c r="F26" s="3">
        <v>1029635</v>
      </c>
      <c r="G26" s="3">
        <v>1078064</v>
      </c>
      <c r="H26" s="3">
        <v>1125085</v>
      </c>
      <c r="I26" s="3">
        <v>1358661</v>
      </c>
    </row>
    <row r="27" spans="1:9" x14ac:dyDescent="0.25">
      <c r="A27" s="3" t="s">
        <v>181</v>
      </c>
      <c r="B27" s="3" t="s">
        <v>109</v>
      </c>
      <c r="C27" s="3">
        <v>856906</v>
      </c>
      <c r="D27" s="3">
        <v>928376</v>
      </c>
      <c r="E27" s="3">
        <v>978131</v>
      </c>
      <c r="F27" s="3">
        <v>1045276</v>
      </c>
      <c r="G27" s="3">
        <v>1092084</v>
      </c>
      <c r="H27" s="3">
        <v>1135907</v>
      </c>
      <c r="I27" s="3">
        <v>1347157</v>
      </c>
    </row>
    <row r="28" spans="1:9" x14ac:dyDescent="0.25">
      <c r="A28" s="3" t="s">
        <v>181</v>
      </c>
      <c r="B28" s="3" t="s">
        <v>110</v>
      </c>
      <c r="C28" s="3">
        <v>858701</v>
      </c>
      <c r="D28" s="3">
        <v>932727</v>
      </c>
      <c r="E28" s="3">
        <v>980979</v>
      </c>
      <c r="F28" s="3">
        <v>1020133</v>
      </c>
      <c r="G28" s="3">
        <v>1084982</v>
      </c>
      <c r="H28" s="3">
        <v>1135152</v>
      </c>
      <c r="I28" s="3">
        <v>1356267</v>
      </c>
    </row>
    <row r="29" spans="1:9" x14ac:dyDescent="0.25">
      <c r="A29" s="3" t="s">
        <v>181</v>
      </c>
      <c r="B29" s="3" t="s">
        <v>111</v>
      </c>
      <c r="C29" s="3">
        <v>871549</v>
      </c>
      <c r="D29" s="3">
        <v>941634</v>
      </c>
      <c r="E29" s="3">
        <v>1001448</v>
      </c>
      <c r="F29" s="3">
        <v>1065938</v>
      </c>
      <c r="G29" s="3">
        <v>1106482</v>
      </c>
      <c r="H29" s="3">
        <v>1154421</v>
      </c>
      <c r="I29" s="3">
        <v>1377149</v>
      </c>
    </row>
    <row r="32" spans="1:9" x14ac:dyDescent="0.25">
      <c r="A32" s="31" t="s">
        <v>80</v>
      </c>
      <c r="B32" s="31"/>
      <c r="C32" s="31"/>
      <c r="D32" s="31"/>
      <c r="E32" s="31"/>
      <c r="F32" s="31"/>
      <c r="G32" s="31"/>
      <c r="H32" s="31"/>
      <c r="I32" s="31"/>
    </row>
    <row r="33" spans="1:9" x14ac:dyDescent="0.25">
      <c r="A33" s="4" t="s">
        <v>64</v>
      </c>
      <c r="B33" s="4" t="s">
        <v>5</v>
      </c>
      <c r="C33" s="4" t="s">
        <v>65</v>
      </c>
      <c r="D33" s="4" t="s">
        <v>66</v>
      </c>
      <c r="E33" s="4" t="s">
        <v>67</v>
      </c>
      <c r="F33" s="4" t="s">
        <v>68</v>
      </c>
      <c r="G33" s="4" t="s">
        <v>69</v>
      </c>
      <c r="H33" s="4" t="s">
        <v>70</v>
      </c>
      <c r="I33" s="4" t="s">
        <v>72</v>
      </c>
    </row>
    <row r="34" spans="1:9" x14ac:dyDescent="0.25">
      <c r="A34" s="3" t="s">
        <v>181</v>
      </c>
      <c r="B34" s="3" t="s">
        <v>107</v>
      </c>
      <c r="C34" s="3">
        <v>19758</v>
      </c>
      <c r="D34" s="3">
        <v>19491</v>
      </c>
      <c r="E34" s="3">
        <v>13096</v>
      </c>
      <c r="F34" s="3">
        <v>15774</v>
      </c>
      <c r="G34" s="3">
        <v>20273</v>
      </c>
      <c r="H34" s="3">
        <v>16064</v>
      </c>
      <c r="I34" s="3">
        <v>17540</v>
      </c>
    </row>
    <row r="35" spans="1:9" x14ac:dyDescent="0.25">
      <c r="A35" s="3" t="s">
        <v>181</v>
      </c>
      <c r="B35" s="3" t="s">
        <v>108</v>
      </c>
      <c r="C35" s="3">
        <v>16049</v>
      </c>
      <c r="D35" s="3">
        <v>16007</v>
      </c>
      <c r="E35" s="3">
        <v>12099</v>
      </c>
      <c r="F35" s="3">
        <v>14386</v>
      </c>
      <c r="G35" s="3">
        <v>17787</v>
      </c>
      <c r="H35" s="3">
        <v>14625</v>
      </c>
      <c r="I35" s="3">
        <v>15912</v>
      </c>
    </row>
    <row r="36" spans="1:9" x14ac:dyDescent="0.25">
      <c r="A36" s="3" t="s">
        <v>181</v>
      </c>
      <c r="B36" s="3" t="s">
        <v>109</v>
      </c>
      <c r="C36" s="3">
        <v>13898</v>
      </c>
      <c r="D36" s="3">
        <v>14400</v>
      </c>
      <c r="E36" s="3">
        <v>11258</v>
      </c>
      <c r="F36" s="3">
        <v>13319</v>
      </c>
      <c r="G36" s="3">
        <v>16515</v>
      </c>
      <c r="H36" s="3">
        <v>13827</v>
      </c>
      <c r="I36" s="3">
        <v>14352</v>
      </c>
    </row>
    <row r="37" spans="1:9" x14ac:dyDescent="0.25">
      <c r="A37" s="3" t="s">
        <v>181</v>
      </c>
      <c r="B37" s="3" t="s">
        <v>110</v>
      </c>
      <c r="C37" s="3">
        <v>11372</v>
      </c>
      <c r="D37" s="3">
        <v>11109</v>
      </c>
      <c r="E37" s="3">
        <v>10848</v>
      </c>
      <c r="F37" s="3">
        <v>11795</v>
      </c>
      <c r="G37" s="3">
        <v>14481</v>
      </c>
      <c r="H37" s="3">
        <v>12353</v>
      </c>
      <c r="I37" s="3">
        <v>12706</v>
      </c>
    </row>
    <row r="38" spans="1:9" x14ac:dyDescent="0.25">
      <c r="A38" s="3" t="s">
        <v>181</v>
      </c>
      <c r="B38" s="3" t="s">
        <v>111</v>
      </c>
      <c r="C38" s="3">
        <v>8378</v>
      </c>
      <c r="D38" s="3">
        <v>7344</v>
      </c>
      <c r="E38" s="3">
        <v>8953</v>
      </c>
      <c r="F38" s="3">
        <v>9070</v>
      </c>
      <c r="G38" s="3">
        <v>12198</v>
      </c>
      <c r="H38" s="3">
        <v>10796</v>
      </c>
      <c r="I38" s="3">
        <v>9421</v>
      </c>
    </row>
  </sheetData>
  <mergeCells count="4">
    <mergeCell ref="A5:I5"/>
    <mergeCell ref="A14:I14"/>
    <mergeCell ref="A23:I23"/>
    <mergeCell ref="A32:I32"/>
  </mergeCells>
  <pageMargins left="0.7" right="0.7" top="0.75" bottom="0.75" header="0.3" footer="0.3"/>
  <pageSetup paperSize="9" orientation="portrait" horizontalDpi="300" verticalDpi="300"/>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F34"/>
  <sheetViews>
    <sheetView workbookViewId="0"/>
  </sheetViews>
  <sheetFormatPr baseColWidth="10" defaultColWidth="11.42578125" defaultRowHeight="15" x14ac:dyDescent="0.25"/>
  <cols>
    <col min="1" max="1" width="33.28515625" bestFit="1" customWidth="1"/>
    <col min="2" max="2" width="12.42578125" bestFit="1" customWidth="1"/>
  </cols>
  <sheetData>
    <row r="1" spans="1:6" x14ac:dyDescent="0.25">
      <c r="A1" s="5" t="str">
        <f>HYPERLINK("#'Indice'!A1", "Indice")</f>
        <v>Indice</v>
      </c>
    </row>
    <row r="2" spans="1:6" x14ac:dyDescent="0.25">
      <c r="A2" s="15" t="s">
        <v>182</v>
      </c>
    </row>
    <row r="3" spans="1:6" x14ac:dyDescent="0.25">
      <c r="A3" s="8" t="s">
        <v>62</v>
      </c>
    </row>
    <row r="5" spans="1:6" x14ac:dyDescent="0.25">
      <c r="A5" s="31" t="s">
        <v>63</v>
      </c>
      <c r="B5" s="31"/>
      <c r="C5" s="31"/>
      <c r="D5" s="31"/>
      <c r="E5" s="31"/>
      <c r="F5" s="31"/>
    </row>
    <row r="6" spans="1:6" x14ac:dyDescent="0.25">
      <c r="A6" s="4" t="s">
        <v>64</v>
      </c>
      <c r="B6" s="4" t="s">
        <v>5</v>
      </c>
      <c r="C6" s="4" t="s">
        <v>68</v>
      </c>
      <c r="D6" s="4" t="s">
        <v>69</v>
      </c>
      <c r="E6" s="4" t="s">
        <v>70</v>
      </c>
      <c r="F6" s="4" t="s">
        <v>72</v>
      </c>
    </row>
    <row r="7" spans="1:6" x14ac:dyDescent="0.25">
      <c r="A7" s="1" t="s">
        <v>183</v>
      </c>
      <c r="B7" s="1" t="s">
        <v>74</v>
      </c>
      <c r="C7" s="1">
        <v>32.841901107807402</v>
      </c>
      <c r="D7" s="1">
        <v>23.438338100709</v>
      </c>
      <c r="E7" s="1">
        <v>24.3142971140398</v>
      </c>
      <c r="F7" s="1">
        <v>27.291097522654301</v>
      </c>
    </row>
    <row r="8" spans="1:6" x14ac:dyDescent="0.25">
      <c r="A8" s="1" t="s">
        <v>184</v>
      </c>
      <c r="B8" s="1" t="s">
        <v>74</v>
      </c>
      <c r="C8" s="1">
        <v>14.5736163848074</v>
      </c>
      <c r="D8" s="1">
        <v>22.2726133881443</v>
      </c>
      <c r="E8" s="1">
        <v>20.728808776764499</v>
      </c>
      <c r="F8" s="1">
        <v>19.2832882528676</v>
      </c>
    </row>
    <row r="9" spans="1:6" x14ac:dyDescent="0.25">
      <c r="A9" s="1" t="s">
        <v>185</v>
      </c>
      <c r="B9" s="1" t="s">
        <v>74</v>
      </c>
      <c r="C9" s="1">
        <v>52.533722553195602</v>
      </c>
      <c r="D9" s="1">
        <v>54.280765031816998</v>
      </c>
      <c r="E9" s="1">
        <v>54.945357358833903</v>
      </c>
      <c r="F9" s="1">
        <v>53.425614224478203</v>
      </c>
    </row>
    <row r="10" spans="1:6" x14ac:dyDescent="0.25">
      <c r="A10" s="1" t="s">
        <v>130</v>
      </c>
      <c r="B10" s="1" t="s">
        <v>74</v>
      </c>
      <c r="C10" s="1">
        <v>5.07599541895929E-2</v>
      </c>
      <c r="D10" s="1">
        <v>8.2834793296565207E-3</v>
      </c>
      <c r="E10" s="1">
        <v>1.15367503618675E-2</v>
      </c>
      <c r="F10" s="1"/>
    </row>
    <row r="13" spans="1:6" x14ac:dyDescent="0.25">
      <c r="A13" s="31" t="s">
        <v>78</v>
      </c>
      <c r="B13" s="31"/>
      <c r="C13" s="31"/>
      <c r="D13" s="31"/>
      <c r="E13" s="31"/>
      <c r="F13" s="31"/>
    </row>
    <row r="14" spans="1:6" x14ac:dyDescent="0.25">
      <c r="A14" s="4" t="s">
        <v>64</v>
      </c>
      <c r="B14" s="4" t="s">
        <v>5</v>
      </c>
      <c r="C14" s="4" t="s">
        <v>68</v>
      </c>
      <c r="D14" s="4" t="s">
        <v>69</v>
      </c>
      <c r="E14" s="4" t="s">
        <v>70</v>
      </c>
      <c r="F14" s="4" t="s">
        <v>72</v>
      </c>
    </row>
    <row r="15" spans="1:6" x14ac:dyDescent="0.25">
      <c r="A15" s="2" t="s">
        <v>183</v>
      </c>
      <c r="B15" s="2" t="s">
        <v>74</v>
      </c>
      <c r="C15" s="2">
        <v>0.686795322601924</v>
      </c>
      <c r="D15" s="2">
        <v>0.45836326918595899</v>
      </c>
      <c r="E15" s="2">
        <v>0.54044722624274399</v>
      </c>
      <c r="F15" s="2">
        <v>0.38074241936564202</v>
      </c>
    </row>
    <row r="16" spans="1:6" x14ac:dyDescent="0.25">
      <c r="A16" s="2" t="s">
        <v>184</v>
      </c>
      <c r="B16" s="2" t="s">
        <v>74</v>
      </c>
      <c r="C16" s="2">
        <v>0.54222229185231297</v>
      </c>
      <c r="D16" s="2">
        <v>0.460001433553969</v>
      </c>
      <c r="E16" s="2">
        <v>0.52801934289222197</v>
      </c>
      <c r="F16" s="2">
        <v>0.33850940255574402</v>
      </c>
    </row>
    <row r="17" spans="1:6" x14ac:dyDescent="0.25">
      <c r="A17" s="2" t="s">
        <v>185</v>
      </c>
      <c r="B17" s="2" t="s">
        <v>74</v>
      </c>
      <c r="C17" s="2">
        <v>0.742529119284281</v>
      </c>
      <c r="D17" s="2">
        <v>0.54611013732234104</v>
      </c>
      <c r="E17" s="2">
        <v>0.67990082016815301</v>
      </c>
      <c r="F17" s="2">
        <v>0.43849549758052497</v>
      </c>
    </row>
    <row r="18" spans="1:6" x14ac:dyDescent="0.25">
      <c r="A18" s="2" t="s">
        <v>130</v>
      </c>
      <c r="B18" s="2" t="s">
        <v>74</v>
      </c>
      <c r="C18" s="2">
        <v>1.3370121525751601E-2</v>
      </c>
      <c r="D18" s="2">
        <v>3.9705332796883697E-3</v>
      </c>
      <c r="E18" s="2">
        <v>5.35045666232242E-3</v>
      </c>
      <c r="F18" s="2"/>
    </row>
    <row r="21" spans="1:6" x14ac:dyDescent="0.25">
      <c r="A21" s="31" t="s">
        <v>79</v>
      </c>
      <c r="B21" s="31"/>
      <c r="C21" s="31"/>
      <c r="D21" s="31"/>
      <c r="E21" s="31"/>
      <c r="F21" s="31"/>
    </row>
    <row r="22" spans="1:6" x14ac:dyDescent="0.25">
      <c r="A22" s="4" t="s">
        <v>64</v>
      </c>
      <c r="B22" s="4" t="s">
        <v>5</v>
      </c>
      <c r="C22" s="4" t="s">
        <v>68</v>
      </c>
      <c r="D22" s="4" t="s">
        <v>69</v>
      </c>
      <c r="E22" s="4" t="s">
        <v>70</v>
      </c>
      <c r="F22" s="4" t="s">
        <v>72</v>
      </c>
    </row>
    <row r="23" spans="1:6" x14ac:dyDescent="0.25">
      <c r="A23" s="3" t="s">
        <v>183</v>
      </c>
      <c r="B23" s="3" t="s">
        <v>74</v>
      </c>
      <c r="C23" s="3">
        <v>1090849</v>
      </c>
      <c r="D23" s="3">
        <v>803586</v>
      </c>
      <c r="E23" s="3">
        <v>836698</v>
      </c>
      <c r="F23" s="3">
        <v>1089090</v>
      </c>
    </row>
    <row r="24" spans="1:6" x14ac:dyDescent="0.25">
      <c r="A24" s="3" t="s">
        <v>184</v>
      </c>
      <c r="B24" s="3" t="s">
        <v>74</v>
      </c>
      <c r="C24" s="3">
        <v>484065</v>
      </c>
      <c r="D24" s="3">
        <v>763619</v>
      </c>
      <c r="E24" s="3">
        <v>713315</v>
      </c>
      <c r="F24" s="3">
        <v>769527</v>
      </c>
    </row>
    <row r="25" spans="1:6" x14ac:dyDescent="0.25">
      <c r="A25" s="3" t="s">
        <v>185</v>
      </c>
      <c r="B25" s="3" t="s">
        <v>74</v>
      </c>
      <c r="C25" s="3">
        <v>1744916</v>
      </c>
      <c r="D25" s="3">
        <v>1861022</v>
      </c>
      <c r="E25" s="3">
        <v>1890767</v>
      </c>
      <c r="F25" s="3">
        <v>2132025</v>
      </c>
    </row>
    <row r="26" spans="1:6" x14ac:dyDescent="0.25">
      <c r="A26" s="3" t="s">
        <v>130</v>
      </c>
      <c r="B26" s="3" t="s">
        <v>74</v>
      </c>
      <c r="C26" s="3">
        <v>1686</v>
      </c>
      <c r="D26" s="3">
        <v>284</v>
      </c>
      <c r="E26" s="3">
        <v>397</v>
      </c>
      <c r="F26" s="3"/>
    </row>
    <row r="29" spans="1:6" x14ac:dyDescent="0.25">
      <c r="A29" s="31" t="s">
        <v>80</v>
      </c>
      <c r="B29" s="31"/>
      <c r="C29" s="31"/>
      <c r="D29" s="31"/>
      <c r="E29" s="31"/>
      <c r="F29" s="31"/>
    </row>
    <row r="30" spans="1:6" x14ac:dyDescent="0.25">
      <c r="A30" s="4" t="s">
        <v>64</v>
      </c>
      <c r="B30" s="4" t="s">
        <v>5</v>
      </c>
      <c r="C30" s="4" t="s">
        <v>68</v>
      </c>
      <c r="D30" s="4" t="s">
        <v>69</v>
      </c>
      <c r="E30" s="4" t="s">
        <v>70</v>
      </c>
      <c r="F30" s="4" t="s">
        <v>72</v>
      </c>
    </row>
    <row r="31" spans="1:6" x14ac:dyDescent="0.25">
      <c r="A31" s="3" t="s">
        <v>183</v>
      </c>
      <c r="B31" s="3" t="s">
        <v>74</v>
      </c>
      <c r="C31" s="3">
        <v>15618</v>
      </c>
      <c r="D31" s="3">
        <v>14342</v>
      </c>
      <c r="E31" s="3">
        <v>12029</v>
      </c>
      <c r="F31" s="3">
        <v>13681</v>
      </c>
    </row>
    <row r="32" spans="1:6" x14ac:dyDescent="0.25">
      <c r="A32" s="3" t="s">
        <v>184</v>
      </c>
      <c r="B32" s="3" t="s">
        <v>74</v>
      </c>
      <c r="C32" s="3">
        <v>4857</v>
      </c>
      <c r="D32" s="3">
        <v>9383</v>
      </c>
      <c r="E32" s="3">
        <v>7288</v>
      </c>
      <c r="F32" s="3">
        <v>6680</v>
      </c>
    </row>
    <row r="33" spans="1:6" x14ac:dyDescent="0.25">
      <c r="A33" s="3" t="s">
        <v>185</v>
      </c>
      <c r="B33" s="3" t="s">
        <v>74</v>
      </c>
      <c r="C33" s="3">
        <v>22601</v>
      </c>
      <c r="D33" s="3">
        <v>30693</v>
      </c>
      <c r="E33" s="3">
        <v>24909</v>
      </c>
      <c r="F33" s="3">
        <v>23131</v>
      </c>
    </row>
    <row r="34" spans="1:6" x14ac:dyDescent="0.25">
      <c r="A34" s="3" t="s">
        <v>130</v>
      </c>
      <c r="B34" s="3" t="s">
        <v>74</v>
      </c>
      <c r="C34" s="3">
        <v>21</v>
      </c>
      <c r="D34" s="3">
        <v>5</v>
      </c>
      <c r="E34" s="3">
        <v>6</v>
      </c>
      <c r="F34" s="3"/>
    </row>
  </sheetData>
  <mergeCells count="4">
    <mergeCell ref="A5:F5"/>
    <mergeCell ref="A13:F13"/>
    <mergeCell ref="A21:F21"/>
    <mergeCell ref="A29:F29"/>
  </mergeCells>
  <pageMargins left="0.7" right="0.7" top="0.75" bottom="0.75" header="0.3" footer="0.3"/>
  <pageSetup paperSize="9" orientation="portrait" horizontalDpi="300" verticalDpi="300"/>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F50"/>
  <sheetViews>
    <sheetView workbookViewId="0"/>
  </sheetViews>
  <sheetFormatPr baseColWidth="10" defaultColWidth="11.42578125" defaultRowHeight="15" x14ac:dyDescent="0.25"/>
  <cols>
    <col min="1" max="1" width="33.28515625" bestFit="1" customWidth="1"/>
    <col min="2" max="2" width="12.42578125" bestFit="1" customWidth="1"/>
  </cols>
  <sheetData>
    <row r="1" spans="1:6" x14ac:dyDescent="0.25">
      <c r="A1" s="5" t="str">
        <f>HYPERLINK("#'Indice'!A1", "Indice")</f>
        <v>Indice</v>
      </c>
    </row>
    <row r="2" spans="1:6" x14ac:dyDescent="0.25">
      <c r="A2" s="15" t="s">
        <v>182</v>
      </c>
    </row>
    <row r="3" spans="1:6" x14ac:dyDescent="0.25">
      <c r="A3" s="8" t="s">
        <v>62</v>
      </c>
    </row>
    <row r="5" spans="1:6" x14ac:dyDescent="0.25">
      <c r="A5" s="31" t="s">
        <v>63</v>
      </c>
      <c r="B5" s="31"/>
      <c r="C5" s="31"/>
      <c r="D5" s="31"/>
      <c r="E5" s="31"/>
      <c r="F5" s="31"/>
    </row>
    <row r="6" spans="1:6" x14ac:dyDescent="0.25">
      <c r="A6" s="4" t="s">
        <v>64</v>
      </c>
      <c r="B6" s="4" t="s">
        <v>5</v>
      </c>
      <c r="C6" s="4" t="s">
        <v>68</v>
      </c>
      <c r="D6" s="4" t="s">
        <v>69</v>
      </c>
      <c r="E6" s="4" t="s">
        <v>70</v>
      </c>
      <c r="F6" s="4" t="s">
        <v>72</v>
      </c>
    </row>
    <row r="7" spans="1:6" x14ac:dyDescent="0.25">
      <c r="A7" s="1" t="s">
        <v>183</v>
      </c>
      <c r="B7" s="1" t="s">
        <v>81</v>
      </c>
      <c r="C7" s="1">
        <v>32.707136869430499</v>
      </c>
      <c r="D7" s="1">
        <v>21.932651102542899</v>
      </c>
      <c r="E7" s="1">
        <v>23.592700064182299</v>
      </c>
      <c r="F7" s="1">
        <v>27.169629931449901</v>
      </c>
    </row>
    <row r="8" spans="1:6" x14ac:dyDescent="0.25">
      <c r="A8" s="1" t="s">
        <v>183</v>
      </c>
      <c r="B8" s="1" t="s">
        <v>82</v>
      </c>
      <c r="C8" s="1">
        <v>33.701261878013597</v>
      </c>
      <c r="D8" s="1">
        <v>32.6298892498016</v>
      </c>
      <c r="E8" s="1">
        <v>28.9549142122269</v>
      </c>
      <c r="F8" s="1">
        <v>28.120806813240101</v>
      </c>
    </row>
    <row r="9" spans="1:6" x14ac:dyDescent="0.25">
      <c r="A9" s="1" t="s">
        <v>184</v>
      </c>
      <c r="B9" s="1" t="s">
        <v>81</v>
      </c>
      <c r="C9" s="1">
        <v>16.690964996814699</v>
      </c>
      <c r="D9" s="1">
        <v>25.593224167823799</v>
      </c>
      <c r="E9" s="1">
        <v>23.7402096390724</v>
      </c>
      <c r="F9" s="1">
        <v>21.808229386806499</v>
      </c>
    </row>
    <row r="10" spans="1:6" x14ac:dyDescent="0.25">
      <c r="A10" s="1" t="s">
        <v>184</v>
      </c>
      <c r="B10" s="1" t="s">
        <v>82</v>
      </c>
      <c r="C10" s="1">
        <v>1.0718061588704599</v>
      </c>
      <c r="D10" s="1">
        <v>2.00174488127232</v>
      </c>
      <c r="E10" s="1">
        <v>1.36239370331168</v>
      </c>
      <c r="F10" s="1">
        <v>2.03605871647596</v>
      </c>
    </row>
    <row r="11" spans="1:6" x14ac:dyDescent="0.25">
      <c r="A11" s="1" t="s">
        <v>185</v>
      </c>
      <c r="B11" s="1" t="s">
        <v>81</v>
      </c>
      <c r="C11" s="1">
        <v>50.543177127838099</v>
      </c>
      <c r="D11" s="1">
        <v>52.467435598373399</v>
      </c>
      <c r="E11" s="1">
        <v>52.6556074619293</v>
      </c>
      <c r="F11" s="1">
        <v>51.022142171859699</v>
      </c>
    </row>
    <row r="12" spans="1:6" x14ac:dyDescent="0.25">
      <c r="A12" s="1" t="s">
        <v>185</v>
      </c>
      <c r="B12" s="1" t="s">
        <v>82</v>
      </c>
      <c r="C12" s="1">
        <v>65.226930379867596</v>
      </c>
      <c r="D12" s="1">
        <v>65.350335836410494</v>
      </c>
      <c r="E12" s="1">
        <v>69.670814275741606</v>
      </c>
      <c r="F12" s="1">
        <v>69.843137264251695</v>
      </c>
    </row>
    <row r="13" spans="1:6" x14ac:dyDescent="0.25">
      <c r="A13" s="1" t="s">
        <v>130</v>
      </c>
      <c r="B13" s="1" t="s">
        <v>81</v>
      </c>
      <c r="C13" s="1">
        <v>5.8720109518617399E-2</v>
      </c>
      <c r="D13" s="1">
        <v>6.6871878516394602E-3</v>
      </c>
      <c r="E13" s="1">
        <v>1.14838512672577E-2</v>
      </c>
      <c r="F13" s="1"/>
    </row>
    <row r="14" spans="1:6" x14ac:dyDescent="0.25">
      <c r="A14" s="1" t="s">
        <v>130</v>
      </c>
      <c r="B14" s="1" t="s">
        <v>82</v>
      </c>
      <c r="C14" s="1">
        <v>0</v>
      </c>
      <c r="D14" s="1">
        <v>1.80281364009716E-2</v>
      </c>
      <c r="E14" s="1">
        <v>1.1876946518896101E-2</v>
      </c>
      <c r="F14" s="1"/>
    </row>
    <row r="17" spans="1:6" x14ac:dyDescent="0.25">
      <c r="A17" s="31" t="s">
        <v>78</v>
      </c>
      <c r="B17" s="31"/>
      <c r="C17" s="31"/>
      <c r="D17" s="31"/>
      <c r="E17" s="31"/>
      <c r="F17" s="31"/>
    </row>
    <row r="18" spans="1:6" x14ac:dyDescent="0.25">
      <c r="A18" s="4" t="s">
        <v>64</v>
      </c>
      <c r="B18" s="4" t="s">
        <v>5</v>
      </c>
      <c r="C18" s="4" t="s">
        <v>68</v>
      </c>
      <c r="D18" s="4" t="s">
        <v>69</v>
      </c>
      <c r="E18" s="4" t="s">
        <v>70</v>
      </c>
      <c r="F18" s="4" t="s">
        <v>72</v>
      </c>
    </row>
    <row r="19" spans="1:6" x14ac:dyDescent="0.25">
      <c r="A19" s="2" t="s">
        <v>183</v>
      </c>
      <c r="B19" s="2" t="s">
        <v>81</v>
      </c>
      <c r="C19" s="2">
        <v>0.77727381139993701</v>
      </c>
      <c r="D19" s="2">
        <v>0.50037549808621395</v>
      </c>
      <c r="E19" s="2">
        <v>0.60064368881285202</v>
      </c>
      <c r="F19" s="2">
        <v>0.42390986345708398</v>
      </c>
    </row>
    <row r="20" spans="1:6" x14ac:dyDescent="0.25">
      <c r="A20" s="2" t="s">
        <v>183</v>
      </c>
      <c r="B20" s="2" t="s">
        <v>82</v>
      </c>
      <c r="C20" s="2">
        <v>1.0308857075869999</v>
      </c>
      <c r="D20" s="2">
        <v>1.07450718060136</v>
      </c>
      <c r="E20" s="2">
        <v>1.1088636703789201</v>
      </c>
      <c r="F20" s="2">
        <v>0.71396520361304305</v>
      </c>
    </row>
    <row r="21" spans="1:6" x14ac:dyDescent="0.25">
      <c r="A21" s="2" t="s">
        <v>184</v>
      </c>
      <c r="B21" s="2" t="s">
        <v>81</v>
      </c>
      <c r="C21" s="2">
        <v>0.620081322267652</v>
      </c>
      <c r="D21" s="2">
        <v>0.52199568599462498</v>
      </c>
      <c r="E21" s="2">
        <v>0.59673716314137004</v>
      </c>
      <c r="F21" s="2">
        <v>0.38410183042287799</v>
      </c>
    </row>
    <row r="22" spans="1:6" x14ac:dyDescent="0.25">
      <c r="A22" s="2" t="s">
        <v>184</v>
      </c>
      <c r="B22" s="2" t="s">
        <v>82</v>
      </c>
      <c r="C22" s="2">
        <v>0.18611320992931699</v>
      </c>
      <c r="D22" s="2">
        <v>0.27354941703379199</v>
      </c>
      <c r="E22" s="2">
        <v>0.169593037571758</v>
      </c>
      <c r="F22" s="2">
        <v>0.20628233905881599</v>
      </c>
    </row>
    <row r="23" spans="1:6" x14ac:dyDescent="0.25">
      <c r="A23" s="2" t="s">
        <v>185</v>
      </c>
      <c r="B23" s="2" t="s">
        <v>81</v>
      </c>
      <c r="C23" s="2">
        <v>0.849025789648294</v>
      </c>
      <c r="D23" s="2">
        <v>0.609532371163368</v>
      </c>
      <c r="E23" s="2">
        <v>0.757381040602922</v>
      </c>
      <c r="F23" s="2">
        <v>0.48671280965209002</v>
      </c>
    </row>
    <row r="24" spans="1:6" x14ac:dyDescent="0.25">
      <c r="A24" s="2" t="s">
        <v>185</v>
      </c>
      <c r="B24" s="2" t="s">
        <v>82</v>
      </c>
      <c r="C24" s="2">
        <v>1.0154394432902301</v>
      </c>
      <c r="D24" s="2">
        <v>1.0514878667890999</v>
      </c>
      <c r="E24" s="2">
        <v>1.1162876151502099</v>
      </c>
      <c r="F24" s="2">
        <v>0.73649184778332699</v>
      </c>
    </row>
    <row r="25" spans="1:6" x14ac:dyDescent="0.25">
      <c r="A25" s="2" t="s">
        <v>130</v>
      </c>
      <c r="B25" s="2" t="s">
        <v>81</v>
      </c>
      <c r="C25" s="2">
        <v>1.54777866555378E-2</v>
      </c>
      <c r="D25" s="2">
        <v>3.5549492167774601E-3</v>
      </c>
      <c r="E25" s="2">
        <v>6.0417572967708102E-3</v>
      </c>
      <c r="F25" s="2"/>
    </row>
    <row r="26" spans="1:6" x14ac:dyDescent="0.25">
      <c r="A26" s="2" t="s">
        <v>130</v>
      </c>
      <c r="B26" s="2" t="s">
        <v>82</v>
      </c>
      <c r="C26" s="2">
        <v>0</v>
      </c>
      <c r="D26" s="2">
        <v>1.8020576681010401E-2</v>
      </c>
      <c r="E26" s="2">
        <v>8.43534216983244E-3</v>
      </c>
      <c r="F26" s="2"/>
    </row>
    <row r="29" spans="1:6" x14ac:dyDescent="0.25">
      <c r="A29" s="31" t="s">
        <v>79</v>
      </c>
      <c r="B29" s="31"/>
      <c r="C29" s="31"/>
      <c r="D29" s="31"/>
      <c r="E29" s="31"/>
      <c r="F29" s="31"/>
    </row>
    <row r="30" spans="1:6" x14ac:dyDescent="0.25">
      <c r="A30" s="4" t="s">
        <v>64</v>
      </c>
      <c r="B30" s="4" t="s">
        <v>5</v>
      </c>
      <c r="C30" s="4" t="s">
        <v>68</v>
      </c>
      <c r="D30" s="4" t="s">
        <v>69</v>
      </c>
      <c r="E30" s="4" t="s">
        <v>70</v>
      </c>
      <c r="F30" s="4" t="s">
        <v>72</v>
      </c>
    </row>
    <row r="31" spans="1:6" x14ac:dyDescent="0.25">
      <c r="A31" s="3" t="s">
        <v>183</v>
      </c>
      <c r="B31" s="3" t="s">
        <v>81</v>
      </c>
      <c r="C31" s="3">
        <v>939103</v>
      </c>
      <c r="D31" s="3">
        <v>646121</v>
      </c>
      <c r="E31" s="3">
        <v>702613</v>
      </c>
      <c r="F31" s="3">
        <v>945783</v>
      </c>
    </row>
    <row r="32" spans="1:6" x14ac:dyDescent="0.25">
      <c r="A32" s="3" t="s">
        <v>183</v>
      </c>
      <c r="B32" s="3" t="s">
        <v>82</v>
      </c>
      <c r="C32" s="3">
        <v>151746</v>
      </c>
      <c r="D32" s="3">
        <v>157465</v>
      </c>
      <c r="E32" s="3">
        <v>134085</v>
      </c>
      <c r="F32" s="3">
        <v>143307</v>
      </c>
    </row>
    <row r="33" spans="1:6" x14ac:dyDescent="0.25">
      <c r="A33" s="3" t="s">
        <v>184</v>
      </c>
      <c r="B33" s="3" t="s">
        <v>81</v>
      </c>
      <c r="C33" s="3">
        <v>479239</v>
      </c>
      <c r="D33" s="3">
        <v>753959</v>
      </c>
      <c r="E33" s="3">
        <v>707006</v>
      </c>
      <c r="F33" s="3">
        <v>759151</v>
      </c>
    </row>
    <row r="34" spans="1:6" x14ac:dyDescent="0.25">
      <c r="A34" s="3" t="s">
        <v>184</v>
      </c>
      <c r="B34" s="3" t="s">
        <v>82</v>
      </c>
      <c r="C34" s="3">
        <v>4826</v>
      </c>
      <c r="D34" s="3">
        <v>9660</v>
      </c>
      <c r="E34" s="3">
        <v>6309</v>
      </c>
      <c r="F34" s="3">
        <v>10376</v>
      </c>
    </row>
    <row r="35" spans="1:6" x14ac:dyDescent="0.25">
      <c r="A35" s="3" t="s">
        <v>185</v>
      </c>
      <c r="B35" s="3" t="s">
        <v>81</v>
      </c>
      <c r="C35" s="3">
        <v>1451220</v>
      </c>
      <c r="D35" s="3">
        <v>1545655</v>
      </c>
      <c r="E35" s="3">
        <v>1568134</v>
      </c>
      <c r="F35" s="3">
        <v>1776096</v>
      </c>
    </row>
    <row r="36" spans="1:6" x14ac:dyDescent="0.25">
      <c r="A36" s="3" t="s">
        <v>185</v>
      </c>
      <c r="B36" s="3" t="s">
        <v>82</v>
      </c>
      <c r="C36" s="3">
        <v>293696</v>
      </c>
      <c r="D36" s="3">
        <v>315367</v>
      </c>
      <c r="E36" s="3">
        <v>322633</v>
      </c>
      <c r="F36" s="3">
        <v>355929</v>
      </c>
    </row>
    <row r="37" spans="1:6" x14ac:dyDescent="0.25">
      <c r="A37" s="3" t="s">
        <v>130</v>
      </c>
      <c r="B37" s="3" t="s">
        <v>81</v>
      </c>
      <c r="C37" s="3">
        <v>1686</v>
      </c>
      <c r="D37" s="3">
        <v>197</v>
      </c>
      <c r="E37" s="3">
        <v>342</v>
      </c>
      <c r="F37" s="3"/>
    </row>
    <row r="38" spans="1:6" x14ac:dyDescent="0.25">
      <c r="A38" s="3" t="s">
        <v>130</v>
      </c>
      <c r="B38" s="3" t="s">
        <v>82</v>
      </c>
      <c r="C38" s="3"/>
      <c r="D38" s="3">
        <v>87</v>
      </c>
      <c r="E38" s="3">
        <v>55</v>
      </c>
      <c r="F38" s="3"/>
    </row>
    <row r="41" spans="1:6" x14ac:dyDescent="0.25">
      <c r="A41" s="31" t="s">
        <v>80</v>
      </c>
      <c r="B41" s="31"/>
      <c r="C41" s="31"/>
      <c r="D41" s="31"/>
      <c r="E41" s="31"/>
      <c r="F41" s="31"/>
    </row>
    <row r="42" spans="1:6" x14ac:dyDescent="0.25">
      <c r="A42" s="4" t="s">
        <v>64</v>
      </c>
      <c r="B42" s="4" t="s">
        <v>5</v>
      </c>
      <c r="C42" s="4" t="s">
        <v>68</v>
      </c>
      <c r="D42" s="4" t="s">
        <v>69</v>
      </c>
      <c r="E42" s="4" t="s">
        <v>70</v>
      </c>
      <c r="F42" s="4" t="s">
        <v>72</v>
      </c>
    </row>
    <row r="43" spans="1:6" x14ac:dyDescent="0.25">
      <c r="A43" s="3" t="s">
        <v>183</v>
      </c>
      <c r="B43" s="3" t="s">
        <v>81</v>
      </c>
      <c r="C43" s="3">
        <v>12867</v>
      </c>
      <c r="D43" s="3">
        <v>10352</v>
      </c>
      <c r="E43" s="3">
        <v>9406</v>
      </c>
      <c r="F43" s="3">
        <v>10927</v>
      </c>
    </row>
    <row r="44" spans="1:6" x14ac:dyDescent="0.25">
      <c r="A44" s="3" t="s">
        <v>183</v>
      </c>
      <c r="B44" s="3" t="s">
        <v>82</v>
      </c>
      <c r="C44" s="3">
        <v>2751</v>
      </c>
      <c r="D44" s="3">
        <v>3990</v>
      </c>
      <c r="E44" s="3">
        <v>2623</v>
      </c>
      <c r="F44" s="3">
        <v>2754</v>
      </c>
    </row>
    <row r="45" spans="1:6" x14ac:dyDescent="0.25">
      <c r="A45" s="3" t="s">
        <v>184</v>
      </c>
      <c r="B45" s="3" t="s">
        <v>81</v>
      </c>
      <c r="C45" s="3">
        <v>4777</v>
      </c>
      <c r="D45" s="3">
        <v>9168</v>
      </c>
      <c r="E45" s="3">
        <v>7149</v>
      </c>
      <c r="F45" s="3">
        <v>6507</v>
      </c>
    </row>
    <row r="46" spans="1:6" x14ac:dyDescent="0.25">
      <c r="A46" s="3" t="s">
        <v>184</v>
      </c>
      <c r="B46" s="3" t="s">
        <v>82</v>
      </c>
      <c r="C46" s="3">
        <v>80</v>
      </c>
      <c r="D46" s="3">
        <v>215</v>
      </c>
      <c r="E46" s="3">
        <v>139</v>
      </c>
      <c r="F46" s="3">
        <v>173</v>
      </c>
    </row>
    <row r="47" spans="1:6" x14ac:dyDescent="0.25">
      <c r="A47" s="3" t="s">
        <v>185</v>
      </c>
      <c r="B47" s="3" t="s">
        <v>81</v>
      </c>
      <c r="C47" s="3">
        <v>16396</v>
      </c>
      <c r="D47" s="3">
        <v>21900</v>
      </c>
      <c r="E47" s="3">
        <v>18647</v>
      </c>
      <c r="F47" s="3">
        <v>16636</v>
      </c>
    </row>
    <row r="48" spans="1:6" x14ac:dyDescent="0.25">
      <c r="A48" s="3" t="s">
        <v>185</v>
      </c>
      <c r="B48" s="3" t="s">
        <v>82</v>
      </c>
      <c r="C48" s="3">
        <v>6205</v>
      </c>
      <c r="D48" s="3">
        <v>8793</v>
      </c>
      <c r="E48" s="3">
        <v>6262</v>
      </c>
      <c r="F48" s="3">
        <v>6495</v>
      </c>
    </row>
    <row r="49" spans="1:6" x14ac:dyDescent="0.25">
      <c r="A49" s="3" t="s">
        <v>130</v>
      </c>
      <c r="B49" s="3" t="s">
        <v>81</v>
      </c>
      <c r="C49" s="3">
        <v>21</v>
      </c>
      <c r="D49" s="3">
        <v>4</v>
      </c>
      <c r="E49" s="3">
        <v>4</v>
      </c>
      <c r="F49" s="3"/>
    </row>
    <row r="50" spans="1:6" x14ac:dyDescent="0.25">
      <c r="A50" s="3" t="s">
        <v>130</v>
      </c>
      <c r="B50" s="3" t="s">
        <v>82</v>
      </c>
      <c r="C50" s="3"/>
      <c r="D50" s="3">
        <v>1</v>
      </c>
      <c r="E50" s="3">
        <v>2</v>
      </c>
      <c r="F50" s="3"/>
    </row>
  </sheetData>
  <mergeCells count="4">
    <mergeCell ref="A5:F5"/>
    <mergeCell ref="A17:F17"/>
    <mergeCell ref="A29:F29"/>
    <mergeCell ref="A41:F41"/>
  </mergeCells>
  <pageMargins left="0.7" right="0.7" top="0.75" bottom="0.75" header="0.3" footer="0.3"/>
  <pageSetup paperSize="9" orientation="portrait" horizontalDpi="300" verticalDpi="300"/>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F274"/>
  <sheetViews>
    <sheetView workbookViewId="0"/>
  </sheetViews>
  <sheetFormatPr baseColWidth="10" defaultColWidth="11.42578125" defaultRowHeight="15" x14ac:dyDescent="0.25"/>
  <cols>
    <col min="1" max="1" width="33.28515625" bestFit="1" customWidth="1"/>
    <col min="2" max="2" width="40.42578125" bestFit="1" customWidth="1"/>
  </cols>
  <sheetData>
    <row r="1" spans="1:6" x14ac:dyDescent="0.25">
      <c r="A1" s="5" t="str">
        <f>HYPERLINK("#'Indice'!A1", "Indice")</f>
        <v>Indice</v>
      </c>
    </row>
    <row r="2" spans="1:6" x14ac:dyDescent="0.25">
      <c r="A2" s="15" t="s">
        <v>182</v>
      </c>
    </row>
    <row r="3" spans="1:6" x14ac:dyDescent="0.25">
      <c r="A3" s="8" t="s">
        <v>62</v>
      </c>
    </row>
    <row r="5" spans="1:6" x14ac:dyDescent="0.25">
      <c r="A5" s="31" t="s">
        <v>63</v>
      </c>
      <c r="B5" s="31"/>
      <c r="C5" s="31"/>
      <c r="D5" s="31"/>
      <c r="E5" s="31"/>
      <c r="F5" s="31"/>
    </row>
    <row r="6" spans="1:6" x14ac:dyDescent="0.25">
      <c r="A6" s="4" t="s">
        <v>64</v>
      </c>
      <c r="B6" s="4" t="s">
        <v>5</v>
      </c>
      <c r="C6" s="4" t="s">
        <v>68</v>
      </c>
      <c r="D6" s="4" t="s">
        <v>69</v>
      </c>
      <c r="E6" s="4" t="s">
        <v>70</v>
      </c>
      <c r="F6" s="4" t="s">
        <v>72</v>
      </c>
    </row>
    <row r="7" spans="1:6" x14ac:dyDescent="0.25">
      <c r="A7" s="1" t="s">
        <v>183</v>
      </c>
      <c r="B7" s="1" t="s">
        <v>83</v>
      </c>
      <c r="C7" s="1">
        <v>40.877184271812403</v>
      </c>
      <c r="D7" s="1">
        <v>29.191347956657399</v>
      </c>
      <c r="E7" s="1">
        <v>38.1967693567276</v>
      </c>
      <c r="F7" s="1">
        <v>36.996182799339302</v>
      </c>
    </row>
    <row r="8" spans="1:6" x14ac:dyDescent="0.25">
      <c r="A8" s="1" t="s">
        <v>183</v>
      </c>
      <c r="B8" s="1" t="s">
        <v>84</v>
      </c>
      <c r="C8" s="1">
        <v>41.207924485206597</v>
      </c>
      <c r="D8" s="1">
        <v>33.238899707794197</v>
      </c>
      <c r="E8" s="1">
        <v>35.025072097778299</v>
      </c>
      <c r="F8" s="1">
        <v>37.798336148262003</v>
      </c>
    </row>
    <row r="9" spans="1:6" x14ac:dyDescent="0.25">
      <c r="A9" s="1" t="s">
        <v>183</v>
      </c>
      <c r="B9" s="1" t="s">
        <v>85</v>
      </c>
      <c r="C9" s="1">
        <v>27.1526843309402</v>
      </c>
      <c r="D9" s="1">
        <v>18.990369141101802</v>
      </c>
      <c r="E9" s="1">
        <v>25.002765655517599</v>
      </c>
      <c r="F9" s="1">
        <v>27.311435341835001</v>
      </c>
    </row>
    <row r="10" spans="1:6" x14ac:dyDescent="0.25">
      <c r="A10" s="1" t="s">
        <v>183</v>
      </c>
      <c r="B10" s="1" t="s">
        <v>86</v>
      </c>
      <c r="C10" s="1">
        <v>39.855262637138402</v>
      </c>
      <c r="D10" s="1">
        <v>27.4376332759857</v>
      </c>
      <c r="E10" s="1">
        <v>28.964188694953901</v>
      </c>
      <c r="F10" s="1">
        <v>32.316657900810199</v>
      </c>
    </row>
    <row r="11" spans="1:6" x14ac:dyDescent="0.25">
      <c r="A11" s="1" t="s">
        <v>183</v>
      </c>
      <c r="B11" s="1" t="s">
        <v>87</v>
      </c>
      <c r="C11" s="1">
        <v>38.579007983207703</v>
      </c>
      <c r="D11" s="1">
        <v>32.348662614822402</v>
      </c>
      <c r="E11" s="1">
        <v>35.306745767593398</v>
      </c>
      <c r="F11" s="1">
        <v>30.087310075759898</v>
      </c>
    </row>
    <row r="12" spans="1:6" x14ac:dyDescent="0.25">
      <c r="A12" s="1" t="s">
        <v>183</v>
      </c>
      <c r="B12" s="1" t="s">
        <v>88</v>
      </c>
      <c r="C12" s="1">
        <v>26.1142641305923</v>
      </c>
      <c r="D12" s="1">
        <v>17.103052139282202</v>
      </c>
      <c r="E12" s="1">
        <v>18.583126366138501</v>
      </c>
      <c r="F12" s="1">
        <v>22.252136468887301</v>
      </c>
    </row>
    <row r="13" spans="1:6" x14ac:dyDescent="0.25">
      <c r="A13" s="1" t="s">
        <v>183</v>
      </c>
      <c r="B13" s="1" t="s">
        <v>89</v>
      </c>
      <c r="C13" s="1">
        <v>26.655849814414999</v>
      </c>
      <c r="D13" s="1">
        <v>16.5857285261154</v>
      </c>
      <c r="E13" s="1">
        <v>16.586537659168201</v>
      </c>
      <c r="F13" s="1">
        <v>18.358546495437601</v>
      </c>
    </row>
    <row r="14" spans="1:6" x14ac:dyDescent="0.25">
      <c r="A14" s="1" t="s">
        <v>183</v>
      </c>
      <c r="B14" s="1" t="s">
        <v>90</v>
      </c>
      <c r="C14" s="1">
        <v>41.812208294868498</v>
      </c>
      <c r="D14" s="1">
        <v>33.579927682876601</v>
      </c>
      <c r="E14" s="1">
        <v>33.077880740165703</v>
      </c>
      <c r="F14" s="1">
        <v>36.3622933626175</v>
      </c>
    </row>
    <row r="15" spans="1:6" x14ac:dyDescent="0.25">
      <c r="A15" s="1" t="s">
        <v>183</v>
      </c>
      <c r="B15" s="1" t="s">
        <v>91</v>
      </c>
      <c r="C15" s="1">
        <v>49.041795730590799</v>
      </c>
      <c r="D15" s="1">
        <v>38.449442386627197</v>
      </c>
      <c r="E15" s="1">
        <v>40.946823358535802</v>
      </c>
      <c r="F15" s="1">
        <v>44.104048609733603</v>
      </c>
    </row>
    <row r="16" spans="1:6" x14ac:dyDescent="0.25">
      <c r="A16" s="1" t="s">
        <v>183</v>
      </c>
      <c r="B16" s="1" t="s">
        <v>92</v>
      </c>
      <c r="C16" s="1"/>
      <c r="D16" s="1"/>
      <c r="E16" s="1">
        <v>33.063155412674</v>
      </c>
      <c r="F16" s="1">
        <v>37.168499827384899</v>
      </c>
    </row>
    <row r="17" spans="1:6" x14ac:dyDescent="0.25">
      <c r="A17" s="1" t="s">
        <v>183</v>
      </c>
      <c r="B17" s="1" t="s">
        <v>93</v>
      </c>
      <c r="C17" s="1">
        <v>37.010776996612499</v>
      </c>
      <c r="D17" s="1">
        <v>26.565864682197599</v>
      </c>
      <c r="E17" s="1">
        <v>25.401929020881699</v>
      </c>
      <c r="F17" s="1">
        <v>31.576013565063501</v>
      </c>
    </row>
    <row r="18" spans="1:6" x14ac:dyDescent="0.25">
      <c r="A18" s="1" t="s">
        <v>183</v>
      </c>
      <c r="B18" s="1" t="s">
        <v>94</v>
      </c>
      <c r="C18" s="1">
        <v>43.969359993934603</v>
      </c>
      <c r="D18" s="1">
        <v>34.227246046066298</v>
      </c>
      <c r="E18" s="1">
        <v>30.924829840660099</v>
      </c>
      <c r="F18" s="1">
        <v>38.308838009834297</v>
      </c>
    </row>
    <row r="19" spans="1:6" x14ac:dyDescent="0.25">
      <c r="A19" s="1" t="s">
        <v>183</v>
      </c>
      <c r="B19" s="1" t="s">
        <v>95</v>
      </c>
      <c r="C19" s="1">
        <v>31.899309158325199</v>
      </c>
      <c r="D19" s="1">
        <v>24.242350459098802</v>
      </c>
      <c r="E19" s="1">
        <v>24.178937077522299</v>
      </c>
      <c r="F19" s="1">
        <v>27.288106083869899</v>
      </c>
    </row>
    <row r="20" spans="1:6" x14ac:dyDescent="0.25">
      <c r="A20" s="1" t="s">
        <v>183</v>
      </c>
      <c r="B20" s="1" t="s">
        <v>96</v>
      </c>
      <c r="C20" s="1">
        <v>29.379752278327899</v>
      </c>
      <c r="D20" s="1">
        <v>22.9562625288963</v>
      </c>
      <c r="E20" s="1">
        <v>23.898567259311701</v>
      </c>
      <c r="F20" s="1">
        <v>32.240471243858302</v>
      </c>
    </row>
    <row r="21" spans="1:6" x14ac:dyDescent="0.25">
      <c r="A21" s="1" t="s">
        <v>183</v>
      </c>
      <c r="B21" s="1" t="s">
        <v>97</v>
      </c>
      <c r="C21" s="1">
        <v>39.148083329200702</v>
      </c>
      <c r="D21" s="1">
        <v>33.879241347312899</v>
      </c>
      <c r="E21" s="1">
        <v>34.557881951332099</v>
      </c>
      <c r="F21" s="1">
        <v>41.631528735160799</v>
      </c>
    </row>
    <row r="22" spans="1:6" x14ac:dyDescent="0.25">
      <c r="A22" s="1" t="s">
        <v>183</v>
      </c>
      <c r="B22" s="1" t="s">
        <v>98</v>
      </c>
      <c r="C22" s="1">
        <v>31.675213575363198</v>
      </c>
      <c r="D22" s="1">
        <v>20.5640226602554</v>
      </c>
      <c r="E22" s="1">
        <v>25.5734026432037</v>
      </c>
      <c r="F22" s="1">
        <v>30.729100108146699</v>
      </c>
    </row>
    <row r="23" spans="1:6" x14ac:dyDescent="0.25">
      <c r="A23" s="1" t="s">
        <v>184</v>
      </c>
      <c r="B23" s="1" t="s">
        <v>83</v>
      </c>
      <c r="C23" s="1">
        <v>11.115410178899801</v>
      </c>
      <c r="D23" s="1">
        <v>8.3747617900371605</v>
      </c>
      <c r="E23" s="1">
        <v>16.260732710361498</v>
      </c>
      <c r="F23" s="1">
        <v>14.0644893050194</v>
      </c>
    </row>
    <row r="24" spans="1:6" x14ac:dyDescent="0.25">
      <c r="A24" s="1" t="s">
        <v>184</v>
      </c>
      <c r="B24" s="1" t="s">
        <v>84</v>
      </c>
      <c r="C24" s="1">
        <v>12.7739295363426</v>
      </c>
      <c r="D24" s="1">
        <v>22.890064120292699</v>
      </c>
      <c r="E24" s="1">
        <v>16.029724478721601</v>
      </c>
      <c r="F24" s="1">
        <v>15.464200079441101</v>
      </c>
    </row>
    <row r="25" spans="1:6" x14ac:dyDescent="0.25">
      <c r="A25" s="1" t="s">
        <v>184</v>
      </c>
      <c r="B25" s="1" t="s">
        <v>85</v>
      </c>
      <c r="C25" s="1">
        <v>14.720572531223301</v>
      </c>
      <c r="D25" s="1">
        <v>23.571932315826398</v>
      </c>
      <c r="E25" s="1">
        <v>12.564103305339801</v>
      </c>
      <c r="F25" s="1">
        <v>13.3544579148293</v>
      </c>
    </row>
    <row r="26" spans="1:6" x14ac:dyDescent="0.25">
      <c r="A26" s="1" t="s">
        <v>184</v>
      </c>
      <c r="B26" s="1" t="s">
        <v>86</v>
      </c>
      <c r="C26" s="1">
        <v>9.8029389977455104</v>
      </c>
      <c r="D26" s="1">
        <v>16.576471924781799</v>
      </c>
      <c r="E26" s="1">
        <v>20.0041681528091</v>
      </c>
      <c r="F26" s="1">
        <v>18.424919247627301</v>
      </c>
    </row>
    <row r="27" spans="1:6" x14ac:dyDescent="0.25">
      <c r="A27" s="1" t="s">
        <v>184</v>
      </c>
      <c r="B27" s="1" t="s">
        <v>87</v>
      </c>
      <c r="C27" s="1">
        <v>11.623743921518299</v>
      </c>
      <c r="D27" s="1">
        <v>19.851027429103901</v>
      </c>
      <c r="E27" s="1">
        <v>19.246479868888901</v>
      </c>
      <c r="F27" s="1">
        <v>22.172255814075498</v>
      </c>
    </row>
    <row r="28" spans="1:6" x14ac:dyDescent="0.25">
      <c r="A28" s="1" t="s">
        <v>184</v>
      </c>
      <c r="B28" s="1" t="s">
        <v>88</v>
      </c>
      <c r="C28" s="1">
        <v>11.1722953617573</v>
      </c>
      <c r="D28" s="1">
        <v>20.121935009956399</v>
      </c>
      <c r="E28" s="1">
        <v>20.050252974033398</v>
      </c>
      <c r="F28" s="1">
        <v>18.327759206294999</v>
      </c>
    </row>
    <row r="29" spans="1:6" x14ac:dyDescent="0.25">
      <c r="A29" s="1" t="s">
        <v>184</v>
      </c>
      <c r="B29" s="1" t="s">
        <v>89</v>
      </c>
      <c r="C29" s="1">
        <v>19.6658477187157</v>
      </c>
      <c r="D29" s="1">
        <v>27.887371182441701</v>
      </c>
      <c r="E29" s="1">
        <v>27.134108543396</v>
      </c>
      <c r="F29" s="1">
        <v>23.5155433416367</v>
      </c>
    </row>
    <row r="30" spans="1:6" x14ac:dyDescent="0.25">
      <c r="A30" s="1" t="s">
        <v>184</v>
      </c>
      <c r="B30" s="1" t="s">
        <v>90</v>
      </c>
      <c r="C30" s="1">
        <v>11.9608968496323</v>
      </c>
      <c r="D30" s="1">
        <v>18.856307864189102</v>
      </c>
      <c r="E30" s="1">
        <v>18.377062678337101</v>
      </c>
      <c r="F30" s="1">
        <v>17.999266088008898</v>
      </c>
    </row>
    <row r="31" spans="1:6" x14ac:dyDescent="0.25">
      <c r="A31" s="1" t="s">
        <v>184</v>
      </c>
      <c r="B31" s="1" t="s">
        <v>91</v>
      </c>
      <c r="C31" s="1">
        <v>14.4479066133499</v>
      </c>
      <c r="D31" s="1">
        <v>22.014796733856201</v>
      </c>
      <c r="E31" s="1">
        <v>20.621803402900699</v>
      </c>
      <c r="F31" s="1">
        <v>20.174652338028</v>
      </c>
    </row>
    <row r="32" spans="1:6" x14ac:dyDescent="0.25">
      <c r="A32" s="1" t="s">
        <v>184</v>
      </c>
      <c r="B32" s="1" t="s">
        <v>92</v>
      </c>
      <c r="C32" s="1"/>
      <c r="D32" s="1"/>
      <c r="E32" s="1">
        <v>14.335885643958999</v>
      </c>
      <c r="F32" s="1">
        <v>11.601242423057601</v>
      </c>
    </row>
    <row r="33" spans="1:6" x14ac:dyDescent="0.25">
      <c r="A33" s="1" t="s">
        <v>184</v>
      </c>
      <c r="B33" s="1" t="s">
        <v>93</v>
      </c>
      <c r="C33" s="1">
        <v>11.7408595979214</v>
      </c>
      <c r="D33" s="1">
        <v>19.016441702842702</v>
      </c>
      <c r="E33" s="1">
        <v>18.406535685062401</v>
      </c>
      <c r="F33" s="1">
        <v>17.2499850392342</v>
      </c>
    </row>
    <row r="34" spans="1:6" x14ac:dyDescent="0.25">
      <c r="A34" s="1" t="s">
        <v>184</v>
      </c>
      <c r="B34" s="1" t="s">
        <v>94</v>
      </c>
      <c r="C34" s="1">
        <v>8.3304263651371002</v>
      </c>
      <c r="D34" s="1">
        <v>12.612311542034099</v>
      </c>
      <c r="E34" s="1">
        <v>12.536492943763699</v>
      </c>
      <c r="F34" s="1">
        <v>11.527833342552199</v>
      </c>
    </row>
    <row r="35" spans="1:6" x14ac:dyDescent="0.25">
      <c r="A35" s="1" t="s">
        <v>184</v>
      </c>
      <c r="B35" s="1" t="s">
        <v>95</v>
      </c>
      <c r="C35" s="1">
        <v>9.7338289022445696</v>
      </c>
      <c r="D35" s="1">
        <v>16.759900748729699</v>
      </c>
      <c r="E35" s="1">
        <v>12.3025462031364</v>
      </c>
      <c r="F35" s="1">
        <v>14.3286973237991</v>
      </c>
    </row>
    <row r="36" spans="1:6" x14ac:dyDescent="0.25">
      <c r="A36" s="1" t="s">
        <v>184</v>
      </c>
      <c r="B36" s="1" t="s">
        <v>96</v>
      </c>
      <c r="C36" s="1">
        <v>8.5100449621677399</v>
      </c>
      <c r="D36" s="1">
        <v>18.3970659971237</v>
      </c>
      <c r="E36" s="1">
        <v>12.2850552201271</v>
      </c>
      <c r="F36" s="1">
        <v>14.1553550958633</v>
      </c>
    </row>
    <row r="37" spans="1:6" x14ac:dyDescent="0.25">
      <c r="A37" s="1" t="s">
        <v>184</v>
      </c>
      <c r="B37" s="1" t="s">
        <v>97</v>
      </c>
      <c r="C37" s="1">
        <v>8.4714196622371691</v>
      </c>
      <c r="D37" s="1">
        <v>15.234410762786901</v>
      </c>
      <c r="E37" s="1">
        <v>11.0593765974045</v>
      </c>
      <c r="F37" s="1">
        <v>9.6981592476368004</v>
      </c>
    </row>
    <row r="38" spans="1:6" x14ac:dyDescent="0.25">
      <c r="A38" s="1" t="s">
        <v>184</v>
      </c>
      <c r="B38" s="1" t="s">
        <v>98</v>
      </c>
      <c r="C38" s="1">
        <v>16.016957163810702</v>
      </c>
      <c r="D38" s="1">
        <v>23.4425410628319</v>
      </c>
      <c r="E38" s="1">
        <v>17.271094024181401</v>
      </c>
      <c r="F38" s="1">
        <v>16.976714134216301</v>
      </c>
    </row>
    <row r="39" spans="1:6" x14ac:dyDescent="0.25">
      <c r="A39" s="1" t="s">
        <v>185</v>
      </c>
      <c r="B39" s="1" t="s">
        <v>83</v>
      </c>
      <c r="C39" s="1">
        <v>47.968715429306002</v>
      </c>
      <c r="D39" s="1">
        <v>62.4338924884796</v>
      </c>
      <c r="E39" s="1">
        <v>45.542499423027003</v>
      </c>
      <c r="F39" s="1">
        <v>48.939329385757397</v>
      </c>
    </row>
    <row r="40" spans="1:6" x14ac:dyDescent="0.25">
      <c r="A40" s="1" t="s">
        <v>185</v>
      </c>
      <c r="B40" s="1" t="s">
        <v>84</v>
      </c>
      <c r="C40" s="1">
        <v>46.018147468566902</v>
      </c>
      <c r="D40" s="1">
        <v>43.871036171913097</v>
      </c>
      <c r="E40" s="1">
        <v>48.859375715255702</v>
      </c>
      <c r="F40" s="1">
        <v>46.737465262412996</v>
      </c>
    </row>
    <row r="41" spans="1:6" x14ac:dyDescent="0.25">
      <c r="A41" s="1" t="s">
        <v>185</v>
      </c>
      <c r="B41" s="1" t="s">
        <v>85</v>
      </c>
      <c r="C41" s="1">
        <v>57.890206575393698</v>
      </c>
      <c r="D41" s="1">
        <v>57.437700033187902</v>
      </c>
      <c r="E41" s="1">
        <v>62.152737379074097</v>
      </c>
      <c r="F41" s="1">
        <v>59.334105253219597</v>
      </c>
    </row>
    <row r="42" spans="1:6" x14ac:dyDescent="0.25">
      <c r="A42" s="1" t="s">
        <v>185</v>
      </c>
      <c r="B42" s="1" t="s">
        <v>86</v>
      </c>
      <c r="C42" s="1">
        <v>50.251591205596903</v>
      </c>
      <c r="D42" s="1">
        <v>55.9858977794647</v>
      </c>
      <c r="E42" s="1">
        <v>51.031643152236903</v>
      </c>
      <c r="F42" s="1">
        <v>49.2584228515625</v>
      </c>
    </row>
    <row r="43" spans="1:6" x14ac:dyDescent="0.25">
      <c r="A43" s="1" t="s">
        <v>185</v>
      </c>
      <c r="B43" s="1" t="s">
        <v>87</v>
      </c>
      <c r="C43" s="1">
        <v>49.693715572357199</v>
      </c>
      <c r="D43" s="1">
        <v>47.757261991500897</v>
      </c>
      <c r="E43" s="1">
        <v>45.446774363517797</v>
      </c>
      <c r="F43" s="1">
        <v>47.740435600280797</v>
      </c>
    </row>
    <row r="44" spans="1:6" x14ac:dyDescent="0.25">
      <c r="A44" s="1" t="s">
        <v>185</v>
      </c>
      <c r="B44" s="1" t="s">
        <v>88</v>
      </c>
      <c r="C44" s="1">
        <v>62.701636552810697</v>
      </c>
      <c r="D44" s="1">
        <v>62.775015830993702</v>
      </c>
      <c r="E44" s="1">
        <v>61.366617679595898</v>
      </c>
      <c r="F44" s="1">
        <v>59.420102834701503</v>
      </c>
    </row>
    <row r="45" spans="1:6" x14ac:dyDescent="0.25">
      <c r="A45" s="1" t="s">
        <v>185</v>
      </c>
      <c r="B45" s="1" t="s">
        <v>89</v>
      </c>
      <c r="C45" s="1">
        <v>53.6242485046387</v>
      </c>
      <c r="D45" s="1">
        <v>55.5205881595612</v>
      </c>
      <c r="E45" s="1">
        <v>56.279355287551901</v>
      </c>
      <c r="F45" s="1">
        <v>58.125907182693503</v>
      </c>
    </row>
    <row r="46" spans="1:6" x14ac:dyDescent="0.25">
      <c r="A46" s="1" t="s">
        <v>185</v>
      </c>
      <c r="B46" s="1" t="s">
        <v>90</v>
      </c>
      <c r="C46" s="1">
        <v>46.178153157234199</v>
      </c>
      <c r="D46" s="1">
        <v>47.5374758243561</v>
      </c>
      <c r="E46" s="1">
        <v>48.545059561729403</v>
      </c>
      <c r="F46" s="1">
        <v>45.6384390592575</v>
      </c>
    </row>
    <row r="47" spans="1:6" x14ac:dyDescent="0.25">
      <c r="A47" s="1" t="s">
        <v>185</v>
      </c>
      <c r="B47" s="1" t="s">
        <v>91</v>
      </c>
      <c r="C47" s="1">
        <v>36.510297656059301</v>
      </c>
      <c r="D47" s="1">
        <v>39.535760879516602</v>
      </c>
      <c r="E47" s="1">
        <v>38.421055674552903</v>
      </c>
      <c r="F47" s="1">
        <v>35.7212990522385</v>
      </c>
    </row>
    <row r="48" spans="1:6" x14ac:dyDescent="0.25">
      <c r="A48" s="1" t="s">
        <v>185</v>
      </c>
      <c r="B48" s="1" t="s">
        <v>92</v>
      </c>
      <c r="C48" s="1"/>
      <c r="D48" s="1"/>
      <c r="E48" s="1">
        <v>52.574151754379301</v>
      </c>
      <c r="F48" s="1">
        <v>51.230257749557502</v>
      </c>
    </row>
    <row r="49" spans="1:6" x14ac:dyDescent="0.25">
      <c r="A49" s="1" t="s">
        <v>185</v>
      </c>
      <c r="B49" s="1" t="s">
        <v>93</v>
      </c>
      <c r="C49" s="1">
        <v>51.187592744827299</v>
      </c>
      <c r="D49" s="1">
        <v>54.417693614959703</v>
      </c>
      <c r="E49" s="1">
        <v>56.191533803939798</v>
      </c>
      <c r="F49" s="1">
        <v>51.174002885818503</v>
      </c>
    </row>
    <row r="50" spans="1:6" x14ac:dyDescent="0.25">
      <c r="A50" s="1" t="s">
        <v>185</v>
      </c>
      <c r="B50" s="1" t="s">
        <v>94</v>
      </c>
      <c r="C50" s="1">
        <v>47.6682752370834</v>
      </c>
      <c r="D50" s="1">
        <v>53.117728233337402</v>
      </c>
      <c r="E50" s="1">
        <v>56.5386772155762</v>
      </c>
      <c r="F50" s="1">
        <v>50.163328647613497</v>
      </c>
    </row>
    <row r="51" spans="1:6" x14ac:dyDescent="0.25">
      <c r="A51" s="1" t="s">
        <v>185</v>
      </c>
      <c r="B51" s="1" t="s">
        <v>95</v>
      </c>
      <c r="C51" s="1">
        <v>58.320438861846903</v>
      </c>
      <c r="D51" s="1">
        <v>58.997750282287598</v>
      </c>
      <c r="E51" s="1">
        <v>63.518518209457397</v>
      </c>
      <c r="F51" s="1">
        <v>58.383196592330897</v>
      </c>
    </row>
    <row r="52" spans="1:6" x14ac:dyDescent="0.25">
      <c r="A52" s="1" t="s">
        <v>185</v>
      </c>
      <c r="B52" s="1" t="s">
        <v>96</v>
      </c>
      <c r="C52" s="1">
        <v>62.048637866973898</v>
      </c>
      <c r="D52" s="1">
        <v>58.646672964096098</v>
      </c>
      <c r="E52" s="1">
        <v>63.816374540329001</v>
      </c>
      <c r="F52" s="1">
        <v>53.604173660278299</v>
      </c>
    </row>
    <row r="53" spans="1:6" x14ac:dyDescent="0.25">
      <c r="A53" s="1" t="s">
        <v>185</v>
      </c>
      <c r="B53" s="1" t="s">
        <v>97</v>
      </c>
      <c r="C53" s="1">
        <v>52.380496263504</v>
      </c>
      <c r="D53" s="1">
        <v>50.886350870132397</v>
      </c>
      <c r="E53" s="1">
        <v>54.382741451263399</v>
      </c>
      <c r="F53" s="1">
        <v>48.670312762260401</v>
      </c>
    </row>
    <row r="54" spans="1:6" x14ac:dyDescent="0.25">
      <c r="A54" s="1" t="s">
        <v>185</v>
      </c>
      <c r="B54" s="1" t="s">
        <v>98</v>
      </c>
      <c r="C54" s="1">
        <v>52.3078262805939</v>
      </c>
      <c r="D54" s="1">
        <v>55.993437767028801</v>
      </c>
      <c r="E54" s="1">
        <v>57.155501842498801</v>
      </c>
      <c r="F54" s="1">
        <v>52.294182777404799</v>
      </c>
    </row>
    <row r="55" spans="1:6" x14ac:dyDescent="0.25">
      <c r="A55" s="1" t="s">
        <v>130</v>
      </c>
      <c r="B55" s="1" t="s">
        <v>83</v>
      </c>
      <c r="C55" s="1">
        <v>3.86911327950656E-2</v>
      </c>
      <c r="D55" s="1">
        <v>0</v>
      </c>
      <c r="E55" s="1">
        <v>0</v>
      </c>
      <c r="F55" s="1"/>
    </row>
    <row r="56" spans="1:6" x14ac:dyDescent="0.25">
      <c r="A56" s="1" t="s">
        <v>130</v>
      </c>
      <c r="B56" s="1" t="s">
        <v>84</v>
      </c>
      <c r="C56" s="1">
        <v>0</v>
      </c>
      <c r="D56" s="1">
        <v>0</v>
      </c>
      <c r="E56" s="1">
        <v>8.5829157615080504E-2</v>
      </c>
      <c r="F56" s="1"/>
    </row>
    <row r="57" spans="1:6" x14ac:dyDescent="0.25">
      <c r="A57" s="1" t="s">
        <v>130</v>
      </c>
      <c r="B57" s="1" t="s">
        <v>85</v>
      </c>
      <c r="C57" s="1">
        <v>0.23653963580727599</v>
      </c>
      <c r="D57" s="1">
        <v>0</v>
      </c>
      <c r="E57" s="1">
        <v>0.28039107564836702</v>
      </c>
      <c r="F57" s="1"/>
    </row>
    <row r="58" spans="1:6" x14ac:dyDescent="0.25">
      <c r="A58" s="1" t="s">
        <v>130</v>
      </c>
      <c r="B58" s="1" t="s">
        <v>86</v>
      </c>
      <c r="C58" s="1">
        <v>9.0211094357073293E-2</v>
      </c>
      <c r="D58" s="1">
        <v>0</v>
      </c>
      <c r="E58" s="1">
        <v>0</v>
      </c>
      <c r="F58" s="1"/>
    </row>
    <row r="59" spans="1:6" x14ac:dyDescent="0.25">
      <c r="A59" s="1" t="s">
        <v>130</v>
      </c>
      <c r="B59" s="1" t="s">
        <v>87</v>
      </c>
      <c r="C59" s="1">
        <v>0.10353307006880599</v>
      </c>
      <c r="D59" s="1">
        <v>4.3048063525929998E-2</v>
      </c>
      <c r="E59" s="1">
        <v>0</v>
      </c>
      <c r="F59" s="1"/>
    </row>
    <row r="60" spans="1:6" x14ac:dyDescent="0.25">
      <c r="A60" s="1" t="s">
        <v>130</v>
      </c>
      <c r="B60" s="1" t="s">
        <v>88</v>
      </c>
      <c r="C60" s="1">
        <v>1.1801821528933901E-2</v>
      </c>
      <c r="D60" s="1">
        <v>0</v>
      </c>
      <c r="E60" s="1">
        <v>0</v>
      </c>
      <c r="F60" s="1"/>
    </row>
    <row r="61" spans="1:6" x14ac:dyDescent="0.25">
      <c r="A61" s="1" t="s">
        <v>130</v>
      </c>
      <c r="B61" s="1" t="s">
        <v>89</v>
      </c>
      <c r="C61" s="1">
        <v>5.4055114742368501E-2</v>
      </c>
      <c r="D61" s="1">
        <v>6.3108935137279297E-3</v>
      </c>
      <c r="E61" s="1">
        <v>0</v>
      </c>
      <c r="F61" s="1"/>
    </row>
    <row r="62" spans="1:6" x14ac:dyDescent="0.25">
      <c r="A62" s="1" t="s">
        <v>130</v>
      </c>
      <c r="B62" s="1" t="s">
        <v>90</v>
      </c>
      <c r="C62" s="1">
        <v>4.8741750651970499E-2</v>
      </c>
      <c r="D62" s="1">
        <v>2.62893619947135E-2</v>
      </c>
      <c r="E62" s="1">
        <v>0</v>
      </c>
      <c r="F62" s="1"/>
    </row>
    <row r="63" spans="1:6" x14ac:dyDescent="0.25">
      <c r="A63" s="1" t="s">
        <v>130</v>
      </c>
      <c r="B63" s="1" t="s">
        <v>91</v>
      </c>
      <c r="C63" s="1">
        <v>0</v>
      </c>
      <c r="D63" s="1">
        <v>0</v>
      </c>
      <c r="E63" s="1">
        <v>1.03193633549381E-2</v>
      </c>
      <c r="F63" s="1"/>
    </row>
    <row r="64" spans="1:6" x14ac:dyDescent="0.25">
      <c r="A64" s="1" t="s">
        <v>130</v>
      </c>
      <c r="B64" s="1" t="s">
        <v>93</v>
      </c>
      <c r="C64" s="1">
        <v>6.0772243887186099E-2</v>
      </c>
      <c r="D64" s="1">
        <v>0</v>
      </c>
      <c r="E64" s="1">
        <v>0</v>
      </c>
      <c r="F64" s="1"/>
    </row>
    <row r="65" spans="1:6" x14ac:dyDescent="0.25">
      <c r="A65" s="1" t="s">
        <v>130</v>
      </c>
      <c r="B65" s="1" t="s">
        <v>94</v>
      </c>
      <c r="C65" s="1">
        <v>3.1938048778101802E-2</v>
      </c>
      <c r="D65" s="1">
        <v>4.2715319432318197E-2</v>
      </c>
      <c r="E65" s="1">
        <v>0</v>
      </c>
      <c r="F65" s="1"/>
    </row>
    <row r="66" spans="1:6" x14ac:dyDescent="0.25">
      <c r="A66" s="1" t="s">
        <v>130</v>
      </c>
      <c r="B66" s="1" t="s">
        <v>95</v>
      </c>
      <c r="C66" s="1">
        <v>4.6425254549831201E-2</v>
      </c>
      <c r="D66" s="1">
        <v>0</v>
      </c>
      <c r="E66" s="1">
        <v>0</v>
      </c>
      <c r="F66" s="1"/>
    </row>
    <row r="67" spans="1:6" x14ac:dyDescent="0.25">
      <c r="A67" s="1" t="s">
        <v>130</v>
      </c>
      <c r="B67" s="1" t="s">
        <v>96</v>
      </c>
      <c r="C67" s="1">
        <v>6.1565981013700401E-2</v>
      </c>
      <c r="D67" s="1">
        <v>0</v>
      </c>
      <c r="E67" s="1">
        <v>0</v>
      </c>
      <c r="F67" s="1"/>
    </row>
    <row r="68" spans="1:6" x14ac:dyDescent="0.25">
      <c r="A68" s="1" t="s">
        <v>130</v>
      </c>
      <c r="B68" s="1" t="s">
        <v>97</v>
      </c>
      <c r="C68" s="1">
        <v>0</v>
      </c>
      <c r="D68" s="1">
        <v>0</v>
      </c>
      <c r="E68" s="1">
        <v>0</v>
      </c>
      <c r="F68" s="1"/>
    </row>
    <row r="69" spans="1:6" x14ac:dyDescent="0.25">
      <c r="A69" s="1" t="s">
        <v>130</v>
      </c>
      <c r="B69" s="1" t="s">
        <v>98</v>
      </c>
      <c r="C69" s="1">
        <v>0</v>
      </c>
      <c r="D69" s="1">
        <v>0</v>
      </c>
      <c r="E69" s="1">
        <v>0</v>
      </c>
      <c r="F69" s="1"/>
    </row>
    <row r="70" spans="1:6" x14ac:dyDescent="0.25">
      <c r="A70" s="1" t="s">
        <v>130</v>
      </c>
      <c r="B70" s="1" t="s">
        <v>92</v>
      </c>
      <c r="C70" s="1"/>
      <c r="D70" s="1"/>
      <c r="E70" s="1">
        <v>2.68094125203788E-2</v>
      </c>
      <c r="F70" s="1"/>
    </row>
    <row r="73" spans="1:6" x14ac:dyDescent="0.25">
      <c r="A73" s="31" t="s">
        <v>78</v>
      </c>
      <c r="B73" s="31"/>
      <c r="C73" s="31"/>
      <c r="D73" s="31"/>
      <c r="E73" s="31"/>
      <c r="F73" s="31"/>
    </row>
    <row r="74" spans="1:6" x14ac:dyDescent="0.25">
      <c r="A74" s="4" t="s">
        <v>64</v>
      </c>
      <c r="B74" s="4" t="s">
        <v>5</v>
      </c>
      <c r="C74" s="4" t="s">
        <v>68</v>
      </c>
      <c r="D74" s="4" t="s">
        <v>69</v>
      </c>
      <c r="E74" s="4" t="s">
        <v>70</v>
      </c>
      <c r="F74" s="4" t="s">
        <v>72</v>
      </c>
    </row>
    <row r="75" spans="1:6" x14ac:dyDescent="0.25">
      <c r="A75" s="2" t="s">
        <v>183</v>
      </c>
      <c r="B75" s="2" t="s">
        <v>83</v>
      </c>
      <c r="C75" s="2">
        <v>3.0249362811446199</v>
      </c>
      <c r="D75" s="2">
        <v>4.6797133982181496</v>
      </c>
      <c r="E75" s="2">
        <v>4.12025414407253</v>
      </c>
      <c r="F75" s="2">
        <v>2.3847511038184201</v>
      </c>
    </row>
    <row r="76" spans="1:6" x14ac:dyDescent="0.25">
      <c r="A76" s="2" t="s">
        <v>183</v>
      </c>
      <c r="B76" s="2" t="s">
        <v>84</v>
      </c>
      <c r="C76" s="2">
        <v>2.3405447602271998</v>
      </c>
      <c r="D76" s="2">
        <v>3.2167494297027601</v>
      </c>
      <c r="E76" s="2">
        <v>2.7087382972240399</v>
      </c>
      <c r="F76" s="2">
        <v>1.75689905881882</v>
      </c>
    </row>
    <row r="77" spans="1:6" x14ac:dyDescent="0.25">
      <c r="A77" s="2" t="s">
        <v>183</v>
      </c>
      <c r="B77" s="2" t="s">
        <v>85</v>
      </c>
      <c r="C77" s="2">
        <v>2.7390889823436702</v>
      </c>
      <c r="D77" s="2">
        <v>2.3779176175594299</v>
      </c>
      <c r="E77" s="2">
        <v>2.71361507475376</v>
      </c>
      <c r="F77" s="2">
        <v>1.9711153581738501</v>
      </c>
    </row>
    <row r="78" spans="1:6" x14ac:dyDescent="0.25">
      <c r="A78" s="2" t="s">
        <v>183</v>
      </c>
      <c r="B78" s="2" t="s">
        <v>86</v>
      </c>
      <c r="C78" s="2">
        <v>3.1536329537630099</v>
      </c>
      <c r="D78" s="2">
        <v>1.99786182492971</v>
      </c>
      <c r="E78" s="2">
        <v>1.98047123849392</v>
      </c>
      <c r="F78" s="2">
        <v>1.8874147906899501</v>
      </c>
    </row>
    <row r="79" spans="1:6" x14ac:dyDescent="0.25">
      <c r="A79" s="2" t="s">
        <v>183</v>
      </c>
      <c r="B79" s="2" t="s">
        <v>87</v>
      </c>
      <c r="C79" s="2">
        <v>2.2605886682867999</v>
      </c>
      <c r="D79" s="2">
        <v>1.86971239745617</v>
      </c>
      <c r="E79" s="2">
        <v>2.2528612986206999</v>
      </c>
      <c r="F79" s="2">
        <v>1.6401749104261401</v>
      </c>
    </row>
    <row r="80" spans="1:6" x14ac:dyDescent="0.25">
      <c r="A80" s="2" t="s">
        <v>183</v>
      </c>
      <c r="B80" s="2" t="s">
        <v>88</v>
      </c>
      <c r="C80" s="2">
        <v>1.80059764534235</v>
      </c>
      <c r="D80" s="2">
        <v>1.25954952090979</v>
      </c>
      <c r="E80" s="2">
        <v>1.49664394557476</v>
      </c>
      <c r="F80" s="2">
        <v>1.04689048603177</v>
      </c>
    </row>
    <row r="81" spans="1:6" x14ac:dyDescent="0.25">
      <c r="A81" s="2" t="s">
        <v>183</v>
      </c>
      <c r="B81" s="2" t="s">
        <v>89</v>
      </c>
      <c r="C81" s="2">
        <v>1.39578552916646</v>
      </c>
      <c r="D81" s="2">
        <v>0.89501440525054898</v>
      </c>
      <c r="E81" s="2">
        <v>1.02527681738138</v>
      </c>
      <c r="F81" s="2">
        <v>0.76457532122731198</v>
      </c>
    </row>
    <row r="82" spans="1:6" x14ac:dyDescent="0.25">
      <c r="A82" s="2" t="s">
        <v>183</v>
      </c>
      <c r="B82" s="2" t="s">
        <v>90</v>
      </c>
      <c r="C82" s="2">
        <v>2.3882769048213999</v>
      </c>
      <c r="D82" s="2">
        <v>1.7711585387587501</v>
      </c>
      <c r="E82" s="2">
        <v>1.59711241722107</v>
      </c>
      <c r="F82" s="2">
        <v>1.22241945937276</v>
      </c>
    </row>
    <row r="83" spans="1:6" x14ac:dyDescent="0.25">
      <c r="A83" s="2" t="s">
        <v>183</v>
      </c>
      <c r="B83" s="2" t="s">
        <v>91</v>
      </c>
      <c r="C83" s="2">
        <v>2.4595253169536599</v>
      </c>
      <c r="D83" s="2">
        <v>1.49535844102502</v>
      </c>
      <c r="E83" s="2">
        <v>1.80120021104813</v>
      </c>
      <c r="F83" s="2">
        <v>1.2718101963400801</v>
      </c>
    </row>
    <row r="84" spans="1:6" x14ac:dyDescent="0.25">
      <c r="A84" s="2" t="s">
        <v>183</v>
      </c>
      <c r="B84" s="2" t="s">
        <v>92</v>
      </c>
      <c r="C84" s="2"/>
      <c r="D84" s="2"/>
      <c r="E84" s="2">
        <v>2.17004436999559</v>
      </c>
      <c r="F84" s="2">
        <v>1.53894433751702</v>
      </c>
    </row>
    <row r="85" spans="1:6" x14ac:dyDescent="0.25">
      <c r="A85" s="2" t="s">
        <v>183</v>
      </c>
      <c r="B85" s="2" t="s">
        <v>93</v>
      </c>
      <c r="C85" s="2">
        <v>1.5201519243419199</v>
      </c>
      <c r="D85" s="2">
        <v>1.11290728673339</v>
      </c>
      <c r="E85" s="2">
        <v>2.0503558218479201</v>
      </c>
      <c r="F85" s="2">
        <v>1.0852923616766901</v>
      </c>
    </row>
    <row r="86" spans="1:6" x14ac:dyDescent="0.25">
      <c r="A86" s="2" t="s">
        <v>183</v>
      </c>
      <c r="B86" s="2" t="s">
        <v>94</v>
      </c>
      <c r="C86" s="2">
        <v>1.57227944582701</v>
      </c>
      <c r="D86" s="2">
        <v>1.43180806189775</v>
      </c>
      <c r="E86" s="2">
        <v>1.7247218638658499</v>
      </c>
      <c r="F86" s="2">
        <v>1.2958074919879401</v>
      </c>
    </row>
    <row r="87" spans="1:6" x14ac:dyDescent="0.25">
      <c r="A87" s="2" t="s">
        <v>183</v>
      </c>
      <c r="B87" s="2" t="s">
        <v>95</v>
      </c>
      <c r="C87" s="2">
        <v>2.2012276574969301</v>
      </c>
      <c r="D87" s="2">
        <v>2.3365164175629598</v>
      </c>
      <c r="E87" s="2">
        <v>2.3301534354686702</v>
      </c>
      <c r="F87" s="2">
        <v>1.4351716265082399</v>
      </c>
    </row>
    <row r="88" spans="1:6" x14ac:dyDescent="0.25">
      <c r="A88" s="2" t="s">
        <v>183</v>
      </c>
      <c r="B88" s="2" t="s">
        <v>96</v>
      </c>
      <c r="C88" s="2">
        <v>1.6806891188025499</v>
      </c>
      <c r="D88" s="2">
        <v>1.3510761782527001</v>
      </c>
      <c r="E88" s="2">
        <v>1.88947971910238</v>
      </c>
      <c r="F88" s="2">
        <v>1.3218578882515399</v>
      </c>
    </row>
    <row r="89" spans="1:6" x14ac:dyDescent="0.25">
      <c r="A89" s="2" t="s">
        <v>183</v>
      </c>
      <c r="B89" s="2" t="s">
        <v>97</v>
      </c>
      <c r="C89" s="2">
        <v>2.8941206634044598</v>
      </c>
      <c r="D89" s="2">
        <v>3.7145912647247301</v>
      </c>
      <c r="E89" s="2">
        <v>3.86136770248413</v>
      </c>
      <c r="F89" s="2">
        <v>3.3695187419652899</v>
      </c>
    </row>
    <row r="90" spans="1:6" x14ac:dyDescent="0.25">
      <c r="A90" s="2" t="s">
        <v>183</v>
      </c>
      <c r="B90" s="2" t="s">
        <v>98</v>
      </c>
      <c r="C90" s="2">
        <v>3.2636992633342699</v>
      </c>
      <c r="D90" s="2">
        <v>2.6625648140907301</v>
      </c>
      <c r="E90" s="2">
        <v>3.1276311725378001</v>
      </c>
      <c r="F90" s="2">
        <v>2.6191232725977902</v>
      </c>
    </row>
    <row r="91" spans="1:6" x14ac:dyDescent="0.25">
      <c r="A91" s="2" t="s">
        <v>184</v>
      </c>
      <c r="B91" s="2" t="s">
        <v>83</v>
      </c>
      <c r="C91" s="2">
        <v>1.14067848771811</v>
      </c>
      <c r="D91" s="2">
        <v>1.6569862142205201</v>
      </c>
      <c r="E91" s="2">
        <v>2.13463939726353</v>
      </c>
      <c r="F91" s="2">
        <v>1.4546439982950701</v>
      </c>
    </row>
    <row r="92" spans="1:6" x14ac:dyDescent="0.25">
      <c r="A92" s="2" t="s">
        <v>184</v>
      </c>
      <c r="B92" s="2" t="s">
        <v>84</v>
      </c>
      <c r="C92" s="2">
        <v>1.5144932083785501</v>
      </c>
      <c r="D92" s="2">
        <v>3.0560793355107299</v>
      </c>
      <c r="E92" s="2">
        <v>1.70084796845913</v>
      </c>
      <c r="F92" s="2">
        <v>1.5142675489187201</v>
      </c>
    </row>
    <row r="93" spans="1:6" x14ac:dyDescent="0.25">
      <c r="A93" s="2" t="s">
        <v>184</v>
      </c>
      <c r="B93" s="2" t="s">
        <v>85</v>
      </c>
      <c r="C93" s="2">
        <v>1.84484086930752</v>
      </c>
      <c r="D93" s="2">
        <v>4.9786012619733802</v>
      </c>
      <c r="E93" s="2">
        <v>1.36215705424547</v>
      </c>
      <c r="F93" s="2">
        <v>1.13725932314992</v>
      </c>
    </row>
    <row r="94" spans="1:6" x14ac:dyDescent="0.25">
      <c r="A94" s="2" t="s">
        <v>184</v>
      </c>
      <c r="B94" s="2" t="s">
        <v>86</v>
      </c>
      <c r="C94" s="2">
        <v>1.2780508026480699</v>
      </c>
      <c r="D94" s="2">
        <v>1.29714189097285</v>
      </c>
      <c r="E94" s="2">
        <v>2.32503637671471</v>
      </c>
      <c r="F94" s="2">
        <v>1.4583682641386999</v>
      </c>
    </row>
    <row r="95" spans="1:6" x14ac:dyDescent="0.25">
      <c r="A95" s="2" t="s">
        <v>184</v>
      </c>
      <c r="B95" s="2" t="s">
        <v>87</v>
      </c>
      <c r="C95" s="2">
        <v>1.09211476519704</v>
      </c>
      <c r="D95" s="2">
        <v>1.41390720382333</v>
      </c>
      <c r="E95" s="2">
        <v>2.2430730983614899</v>
      </c>
      <c r="F95" s="2">
        <v>1.48759437724948</v>
      </c>
    </row>
    <row r="96" spans="1:6" x14ac:dyDescent="0.25">
      <c r="A96" s="2" t="s">
        <v>184</v>
      </c>
      <c r="B96" s="2" t="s">
        <v>88</v>
      </c>
      <c r="C96" s="2">
        <v>1.05313956737518</v>
      </c>
      <c r="D96" s="2">
        <v>1.2974136509001299</v>
      </c>
      <c r="E96" s="2">
        <v>1.4760518446564701</v>
      </c>
      <c r="F96" s="2">
        <v>0.97429919987916902</v>
      </c>
    </row>
    <row r="97" spans="1:6" x14ac:dyDescent="0.25">
      <c r="A97" s="2" t="s">
        <v>184</v>
      </c>
      <c r="B97" s="2" t="s">
        <v>89</v>
      </c>
      <c r="C97" s="2">
        <v>1.18881026282907</v>
      </c>
      <c r="D97" s="2">
        <v>0.91623840853571903</v>
      </c>
      <c r="E97" s="2">
        <v>1.15610454231501</v>
      </c>
      <c r="F97" s="2">
        <v>0.70207896642386902</v>
      </c>
    </row>
    <row r="98" spans="1:6" x14ac:dyDescent="0.25">
      <c r="A98" s="2" t="s">
        <v>184</v>
      </c>
      <c r="B98" s="2" t="s">
        <v>90</v>
      </c>
      <c r="C98" s="2">
        <v>2.22176797688007</v>
      </c>
      <c r="D98" s="2">
        <v>1.3274592347443099</v>
      </c>
      <c r="E98" s="2">
        <v>1.8068470060825299</v>
      </c>
      <c r="F98" s="2">
        <v>1.02392416447401</v>
      </c>
    </row>
    <row r="99" spans="1:6" x14ac:dyDescent="0.25">
      <c r="A99" s="2" t="s">
        <v>184</v>
      </c>
      <c r="B99" s="2" t="s">
        <v>91</v>
      </c>
      <c r="C99" s="2">
        <v>1.88972782343626</v>
      </c>
      <c r="D99" s="2">
        <v>1.50209693238139</v>
      </c>
      <c r="E99" s="2">
        <v>1.76276639103889</v>
      </c>
      <c r="F99" s="2">
        <v>0.97749577835202195</v>
      </c>
    </row>
    <row r="100" spans="1:6" x14ac:dyDescent="0.25">
      <c r="A100" s="2" t="s">
        <v>184</v>
      </c>
      <c r="B100" s="2" t="s">
        <v>92</v>
      </c>
      <c r="C100" s="2"/>
      <c r="D100" s="2"/>
      <c r="E100" s="2">
        <v>1.6141230240464199</v>
      </c>
      <c r="F100" s="2">
        <v>1.0676792822778201</v>
      </c>
    </row>
    <row r="101" spans="1:6" x14ac:dyDescent="0.25">
      <c r="A101" s="2" t="s">
        <v>184</v>
      </c>
      <c r="B101" s="2" t="s">
        <v>93</v>
      </c>
      <c r="C101" s="2">
        <v>1.13019766286016</v>
      </c>
      <c r="D101" s="2">
        <v>0.99959522485732999</v>
      </c>
      <c r="E101" s="2">
        <v>1.3228550553321801</v>
      </c>
      <c r="F101" s="2">
        <v>1.0898178443312601</v>
      </c>
    </row>
    <row r="102" spans="1:6" x14ac:dyDescent="0.25">
      <c r="A102" s="2" t="s">
        <v>184</v>
      </c>
      <c r="B102" s="2" t="s">
        <v>94</v>
      </c>
      <c r="C102" s="2">
        <v>0.86566638201475099</v>
      </c>
      <c r="D102" s="2">
        <v>1.18631524965167</v>
      </c>
      <c r="E102" s="2">
        <v>1.39515148475766</v>
      </c>
      <c r="F102" s="2">
        <v>0.79861236736178398</v>
      </c>
    </row>
    <row r="103" spans="1:6" x14ac:dyDescent="0.25">
      <c r="A103" s="2" t="s">
        <v>184</v>
      </c>
      <c r="B103" s="2" t="s">
        <v>95</v>
      </c>
      <c r="C103" s="2">
        <v>1.27413151785731</v>
      </c>
      <c r="D103" s="2">
        <v>2.0540194585919398</v>
      </c>
      <c r="E103" s="2">
        <v>1.65760070085526</v>
      </c>
      <c r="F103" s="2">
        <v>1.02873742580414</v>
      </c>
    </row>
    <row r="104" spans="1:6" x14ac:dyDescent="0.25">
      <c r="A104" s="2" t="s">
        <v>184</v>
      </c>
      <c r="B104" s="2" t="s">
        <v>96</v>
      </c>
      <c r="C104" s="2">
        <v>0.90280035510659196</v>
      </c>
      <c r="D104" s="2">
        <v>1.3444984331726999</v>
      </c>
      <c r="E104" s="2">
        <v>1.2146453373134101</v>
      </c>
      <c r="F104" s="2">
        <v>1.1358307674527199</v>
      </c>
    </row>
    <row r="105" spans="1:6" x14ac:dyDescent="0.25">
      <c r="A105" s="2" t="s">
        <v>184</v>
      </c>
      <c r="B105" s="2" t="s">
        <v>97</v>
      </c>
      <c r="C105" s="2">
        <v>1.09659861773252</v>
      </c>
      <c r="D105" s="2">
        <v>3.1505472958087899</v>
      </c>
      <c r="E105" s="2">
        <v>1.9182275980711001</v>
      </c>
      <c r="F105" s="2">
        <v>1.41010228544474</v>
      </c>
    </row>
    <row r="106" spans="1:6" x14ac:dyDescent="0.25">
      <c r="A106" s="2" t="s">
        <v>184</v>
      </c>
      <c r="B106" s="2" t="s">
        <v>98</v>
      </c>
      <c r="C106" s="2">
        <v>2.1747749298810999</v>
      </c>
      <c r="D106" s="2">
        <v>2.6121094822883602</v>
      </c>
      <c r="E106" s="2">
        <v>1.91262941807508</v>
      </c>
      <c r="F106" s="2">
        <v>1.41449542716146</v>
      </c>
    </row>
    <row r="107" spans="1:6" x14ac:dyDescent="0.25">
      <c r="A107" s="2" t="s">
        <v>185</v>
      </c>
      <c r="B107" s="2" t="s">
        <v>83</v>
      </c>
      <c r="C107" s="2">
        <v>3.0796770006418202</v>
      </c>
      <c r="D107" s="2">
        <v>5.4006997495889699</v>
      </c>
      <c r="E107" s="2">
        <v>3.54007408022881</v>
      </c>
      <c r="F107" s="2">
        <v>2.4313224479556101</v>
      </c>
    </row>
    <row r="108" spans="1:6" x14ac:dyDescent="0.25">
      <c r="A108" s="2" t="s">
        <v>185</v>
      </c>
      <c r="B108" s="2" t="s">
        <v>84</v>
      </c>
      <c r="C108" s="2">
        <v>2.5171114131808299</v>
      </c>
      <c r="D108" s="2">
        <v>3.0361633747816099</v>
      </c>
      <c r="E108" s="2">
        <v>2.6423454284668</v>
      </c>
      <c r="F108" s="2">
        <v>1.74619946628809</v>
      </c>
    </row>
    <row r="109" spans="1:6" x14ac:dyDescent="0.25">
      <c r="A109" s="2" t="s">
        <v>185</v>
      </c>
      <c r="B109" s="2" t="s">
        <v>85</v>
      </c>
      <c r="C109" s="2">
        <v>3.16240154206753</v>
      </c>
      <c r="D109" s="2">
        <v>4.6024430543184298</v>
      </c>
      <c r="E109" s="2">
        <v>3.0378147959709199</v>
      </c>
      <c r="F109" s="2">
        <v>2.15245950967073</v>
      </c>
    </row>
    <row r="110" spans="1:6" x14ac:dyDescent="0.25">
      <c r="A110" s="2" t="s">
        <v>185</v>
      </c>
      <c r="B110" s="2" t="s">
        <v>86</v>
      </c>
      <c r="C110" s="2">
        <v>3.0321806669235198</v>
      </c>
      <c r="D110" s="2">
        <v>2.2661702707409899</v>
      </c>
      <c r="E110" s="2">
        <v>2.9129164293408398</v>
      </c>
      <c r="F110" s="2">
        <v>2.2592378780245799</v>
      </c>
    </row>
    <row r="111" spans="1:6" x14ac:dyDescent="0.25">
      <c r="A111" s="2" t="s">
        <v>185</v>
      </c>
      <c r="B111" s="2" t="s">
        <v>87</v>
      </c>
      <c r="C111" s="2">
        <v>2.6256378740072299</v>
      </c>
      <c r="D111" s="2">
        <v>2.1304851397872002</v>
      </c>
      <c r="E111" s="2">
        <v>2.43904162198305</v>
      </c>
      <c r="F111" s="2">
        <v>1.7304031178355199</v>
      </c>
    </row>
    <row r="112" spans="1:6" x14ac:dyDescent="0.25">
      <c r="A112" s="2" t="s">
        <v>185</v>
      </c>
      <c r="B112" s="2" t="s">
        <v>88</v>
      </c>
      <c r="C112" s="2">
        <v>2.2671965882182099</v>
      </c>
      <c r="D112" s="2">
        <v>1.6471290960907901</v>
      </c>
      <c r="E112" s="2">
        <v>1.84485167264938</v>
      </c>
      <c r="F112" s="2">
        <v>1.2398272752761801</v>
      </c>
    </row>
    <row r="113" spans="1:6" x14ac:dyDescent="0.25">
      <c r="A113" s="2" t="s">
        <v>185</v>
      </c>
      <c r="B113" s="2" t="s">
        <v>89</v>
      </c>
      <c r="C113" s="2">
        <v>1.5167688950896301</v>
      </c>
      <c r="D113" s="2">
        <v>1.0863377712666999</v>
      </c>
      <c r="E113" s="2">
        <v>1.41878752037883</v>
      </c>
      <c r="F113" s="2">
        <v>0.90561406686902002</v>
      </c>
    </row>
    <row r="114" spans="1:6" x14ac:dyDescent="0.25">
      <c r="A114" s="2" t="s">
        <v>185</v>
      </c>
      <c r="B114" s="2" t="s">
        <v>90</v>
      </c>
      <c r="C114" s="2">
        <v>2.26414669305086</v>
      </c>
      <c r="D114" s="2">
        <v>1.74905881285667</v>
      </c>
      <c r="E114" s="2">
        <v>1.9650129601359401</v>
      </c>
      <c r="F114" s="2">
        <v>1.3163043186068499</v>
      </c>
    </row>
    <row r="115" spans="1:6" x14ac:dyDescent="0.25">
      <c r="A115" s="2" t="s">
        <v>185</v>
      </c>
      <c r="B115" s="2" t="s">
        <v>91</v>
      </c>
      <c r="C115" s="2">
        <v>1.91973261535168</v>
      </c>
      <c r="D115" s="2">
        <v>1.46009502932429</v>
      </c>
      <c r="E115" s="2">
        <v>2.07875911146402</v>
      </c>
      <c r="F115" s="2">
        <v>1.1195888742804501</v>
      </c>
    </row>
    <row r="116" spans="1:6" x14ac:dyDescent="0.25">
      <c r="A116" s="2" t="s">
        <v>185</v>
      </c>
      <c r="B116" s="2" t="s">
        <v>92</v>
      </c>
      <c r="C116" s="2"/>
      <c r="D116" s="2"/>
      <c r="E116" s="2">
        <v>2.5380684062838599</v>
      </c>
      <c r="F116" s="2">
        <v>1.6053039580583599</v>
      </c>
    </row>
    <row r="117" spans="1:6" x14ac:dyDescent="0.25">
      <c r="A117" s="2" t="s">
        <v>185</v>
      </c>
      <c r="B117" s="2" t="s">
        <v>93</v>
      </c>
      <c r="C117" s="2">
        <v>1.6126308590173699</v>
      </c>
      <c r="D117" s="2">
        <v>1.28350080922246</v>
      </c>
      <c r="E117" s="2">
        <v>2.0535688847303399</v>
      </c>
      <c r="F117" s="2">
        <v>1.30676925182343</v>
      </c>
    </row>
    <row r="118" spans="1:6" x14ac:dyDescent="0.25">
      <c r="A118" s="2" t="s">
        <v>185</v>
      </c>
      <c r="B118" s="2" t="s">
        <v>94</v>
      </c>
      <c r="C118" s="2">
        <v>1.80493351072073</v>
      </c>
      <c r="D118" s="2">
        <v>1.6078049317002301</v>
      </c>
      <c r="E118" s="2">
        <v>2.03869175165892</v>
      </c>
      <c r="F118" s="2">
        <v>1.3173076324164901</v>
      </c>
    </row>
    <row r="119" spans="1:6" x14ac:dyDescent="0.25">
      <c r="A119" s="2" t="s">
        <v>185</v>
      </c>
      <c r="B119" s="2" t="s">
        <v>95</v>
      </c>
      <c r="C119" s="2">
        <v>2.3889593780040701</v>
      </c>
      <c r="D119" s="2">
        <v>2.5227604433894202</v>
      </c>
      <c r="E119" s="2">
        <v>2.9882181435823401</v>
      </c>
      <c r="F119" s="2">
        <v>1.62284653633833</v>
      </c>
    </row>
    <row r="120" spans="1:6" x14ac:dyDescent="0.25">
      <c r="A120" s="2" t="s">
        <v>185</v>
      </c>
      <c r="B120" s="2" t="s">
        <v>96</v>
      </c>
      <c r="C120" s="2">
        <v>1.8974361941218401</v>
      </c>
      <c r="D120" s="2">
        <v>1.60240419209003</v>
      </c>
      <c r="E120" s="2">
        <v>2.4461364373564698</v>
      </c>
      <c r="F120" s="2">
        <v>1.57069452106953</v>
      </c>
    </row>
    <row r="121" spans="1:6" x14ac:dyDescent="0.25">
      <c r="A121" s="2" t="s">
        <v>185</v>
      </c>
      <c r="B121" s="2" t="s">
        <v>97</v>
      </c>
      <c r="C121" s="2">
        <v>3.2753959298133899</v>
      </c>
      <c r="D121" s="2">
        <v>4.3057173490524301</v>
      </c>
      <c r="E121" s="2">
        <v>4.1931599378585798</v>
      </c>
      <c r="F121" s="2">
        <v>3.25776003301144</v>
      </c>
    </row>
    <row r="122" spans="1:6" x14ac:dyDescent="0.25">
      <c r="A122" s="2" t="s">
        <v>185</v>
      </c>
      <c r="B122" s="2" t="s">
        <v>98</v>
      </c>
      <c r="C122" s="2">
        <v>3.8104277104139301</v>
      </c>
      <c r="D122" s="2">
        <v>3.10417618602514</v>
      </c>
      <c r="E122" s="2">
        <v>3.4321445971727398</v>
      </c>
      <c r="F122" s="2">
        <v>2.7604229748249098</v>
      </c>
    </row>
    <row r="123" spans="1:6" x14ac:dyDescent="0.25">
      <c r="A123" s="2" t="s">
        <v>130</v>
      </c>
      <c r="B123" s="2" t="s">
        <v>83</v>
      </c>
      <c r="C123" s="2">
        <v>3.88558401027694E-2</v>
      </c>
      <c r="D123" s="2">
        <v>0</v>
      </c>
      <c r="E123" s="2">
        <v>0</v>
      </c>
      <c r="F123" s="2"/>
    </row>
    <row r="124" spans="1:6" x14ac:dyDescent="0.25">
      <c r="A124" s="2" t="s">
        <v>130</v>
      </c>
      <c r="B124" s="2" t="s">
        <v>84</v>
      </c>
      <c r="C124" s="2">
        <v>0</v>
      </c>
      <c r="D124" s="2">
        <v>0</v>
      </c>
      <c r="E124" s="2">
        <v>8.5599970770999803E-2</v>
      </c>
      <c r="F124" s="2"/>
    </row>
    <row r="125" spans="1:6" x14ac:dyDescent="0.25">
      <c r="A125" s="2" t="s">
        <v>130</v>
      </c>
      <c r="B125" s="2" t="s">
        <v>85</v>
      </c>
      <c r="C125" s="2">
        <v>0.18309799488633899</v>
      </c>
      <c r="D125" s="2">
        <v>0</v>
      </c>
      <c r="E125" s="2">
        <v>0.15292657772079099</v>
      </c>
      <c r="F125" s="2"/>
    </row>
    <row r="126" spans="1:6" x14ac:dyDescent="0.25">
      <c r="A126" s="2" t="s">
        <v>130</v>
      </c>
      <c r="B126" s="2" t="s">
        <v>86</v>
      </c>
      <c r="C126" s="2">
        <v>9.0151763288304196E-2</v>
      </c>
      <c r="D126" s="2">
        <v>0</v>
      </c>
      <c r="E126" s="2">
        <v>0</v>
      </c>
      <c r="F126" s="2"/>
    </row>
    <row r="127" spans="1:6" x14ac:dyDescent="0.25">
      <c r="A127" s="2" t="s">
        <v>130</v>
      </c>
      <c r="B127" s="2" t="s">
        <v>87</v>
      </c>
      <c r="C127" s="2">
        <v>0.103378354106098</v>
      </c>
      <c r="D127" s="2">
        <v>4.3089748942293199E-2</v>
      </c>
      <c r="E127" s="2">
        <v>0</v>
      </c>
      <c r="F127" s="2"/>
    </row>
    <row r="128" spans="1:6" x14ac:dyDescent="0.25">
      <c r="A128" s="2" t="s">
        <v>130</v>
      </c>
      <c r="B128" s="2" t="s">
        <v>88</v>
      </c>
      <c r="C128" s="2">
        <v>1.18561336421408E-2</v>
      </c>
      <c r="D128" s="2">
        <v>0</v>
      </c>
      <c r="E128" s="2">
        <v>0</v>
      </c>
      <c r="F128" s="2"/>
    </row>
    <row r="129" spans="1:6" x14ac:dyDescent="0.25">
      <c r="A129" s="2" t="s">
        <v>130</v>
      </c>
      <c r="B129" s="2" t="s">
        <v>89</v>
      </c>
      <c r="C129" s="2">
        <v>2.5776581605896399E-2</v>
      </c>
      <c r="D129" s="2">
        <v>4.9968792154686499E-3</v>
      </c>
      <c r="E129" s="2">
        <v>0</v>
      </c>
      <c r="F129" s="2"/>
    </row>
    <row r="130" spans="1:6" x14ac:dyDescent="0.25">
      <c r="A130" s="2" t="s">
        <v>130</v>
      </c>
      <c r="B130" s="2" t="s">
        <v>90</v>
      </c>
      <c r="C130" s="2">
        <v>3.4712252090685097E-2</v>
      </c>
      <c r="D130" s="2">
        <v>2.6227877242490601E-2</v>
      </c>
      <c r="E130" s="2">
        <v>0</v>
      </c>
      <c r="F130" s="2"/>
    </row>
    <row r="131" spans="1:6" x14ac:dyDescent="0.25">
      <c r="A131" s="2" t="s">
        <v>130</v>
      </c>
      <c r="B131" s="2" t="s">
        <v>91</v>
      </c>
      <c r="C131" s="2">
        <v>0</v>
      </c>
      <c r="D131" s="2">
        <v>0</v>
      </c>
      <c r="E131" s="2">
        <v>1.0310762445442399E-2</v>
      </c>
      <c r="F131" s="2"/>
    </row>
    <row r="132" spans="1:6" x14ac:dyDescent="0.25">
      <c r="A132" s="2" t="s">
        <v>130</v>
      </c>
      <c r="B132" s="2" t="s">
        <v>93</v>
      </c>
      <c r="C132" s="2">
        <v>3.5177546669729103E-2</v>
      </c>
      <c r="D132" s="2">
        <v>0</v>
      </c>
      <c r="E132" s="2">
        <v>0</v>
      </c>
      <c r="F132" s="2"/>
    </row>
    <row r="133" spans="1:6" x14ac:dyDescent="0.25">
      <c r="A133" s="2" t="s">
        <v>130</v>
      </c>
      <c r="B133" s="2" t="s">
        <v>94</v>
      </c>
      <c r="C133" s="2">
        <v>2.29856726946309E-2</v>
      </c>
      <c r="D133" s="2">
        <v>4.2656090226955698E-2</v>
      </c>
      <c r="E133" s="2">
        <v>0</v>
      </c>
      <c r="F133" s="2"/>
    </row>
    <row r="134" spans="1:6" x14ac:dyDescent="0.25">
      <c r="A134" s="2" t="s">
        <v>130</v>
      </c>
      <c r="B134" s="2" t="s">
        <v>95</v>
      </c>
      <c r="C134" s="2">
        <v>3.25652392348275E-2</v>
      </c>
      <c r="D134" s="2">
        <v>0</v>
      </c>
      <c r="E134" s="2">
        <v>0</v>
      </c>
      <c r="F134" s="2"/>
    </row>
    <row r="135" spans="1:6" x14ac:dyDescent="0.25">
      <c r="A135" s="2" t="s">
        <v>130</v>
      </c>
      <c r="B135" s="2" t="s">
        <v>96</v>
      </c>
      <c r="C135" s="2">
        <v>6.1596231535077102E-2</v>
      </c>
      <c r="D135" s="2">
        <v>0</v>
      </c>
      <c r="E135" s="2">
        <v>0</v>
      </c>
      <c r="F135" s="2"/>
    </row>
    <row r="136" spans="1:6" x14ac:dyDescent="0.25">
      <c r="A136" s="2" t="s">
        <v>130</v>
      </c>
      <c r="B136" s="2" t="s">
        <v>97</v>
      </c>
      <c r="C136" s="2">
        <v>0</v>
      </c>
      <c r="D136" s="2">
        <v>0</v>
      </c>
      <c r="E136" s="2">
        <v>0</v>
      </c>
      <c r="F136" s="2"/>
    </row>
    <row r="137" spans="1:6" x14ac:dyDescent="0.25">
      <c r="A137" s="2" t="s">
        <v>130</v>
      </c>
      <c r="B137" s="2" t="s">
        <v>98</v>
      </c>
      <c r="C137" s="2">
        <v>0</v>
      </c>
      <c r="D137" s="2">
        <v>0</v>
      </c>
      <c r="E137" s="2">
        <v>0</v>
      </c>
      <c r="F137" s="2"/>
    </row>
    <row r="138" spans="1:6" x14ac:dyDescent="0.25">
      <c r="A138" s="2" t="s">
        <v>130</v>
      </c>
      <c r="B138" s="2" t="s">
        <v>92</v>
      </c>
      <c r="C138" s="2"/>
      <c r="D138" s="2"/>
      <c r="E138" s="2">
        <v>2.6842471561394601E-2</v>
      </c>
      <c r="F138" s="2"/>
    </row>
    <row r="141" spans="1:6" x14ac:dyDescent="0.25">
      <c r="A141" s="31" t="s">
        <v>79</v>
      </c>
      <c r="B141" s="31"/>
      <c r="C141" s="31"/>
      <c r="D141" s="31"/>
      <c r="E141" s="31"/>
      <c r="F141" s="31"/>
    </row>
    <row r="142" spans="1:6" x14ac:dyDescent="0.25">
      <c r="A142" s="4" t="s">
        <v>64</v>
      </c>
      <c r="B142" s="4" t="s">
        <v>5</v>
      </c>
      <c r="C142" s="4" t="s">
        <v>68</v>
      </c>
      <c r="D142" s="4" t="s">
        <v>69</v>
      </c>
      <c r="E142" s="4" t="s">
        <v>70</v>
      </c>
      <c r="F142" s="4" t="s">
        <v>72</v>
      </c>
    </row>
    <row r="143" spans="1:6" x14ac:dyDescent="0.25">
      <c r="A143" s="3" t="s">
        <v>183</v>
      </c>
      <c r="B143" s="3" t="s">
        <v>83</v>
      </c>
      <c r="C143" s="3">
        <v>14791</v>
      </c>
      <c r="D143" s="3">
        <v>11039</v>
      </c>
      <c r="E143" s="3">
        <v>14726</v>
      </c>
      <c r="F143" s="3">
        <v>15696</v>
      </c>
    </row>
    <row r="144" spans="1:6" x14ac:dyDescent="0.25">
      <c r="A144" s="3" t="s">
        <v>183</v>
      </c>
      <c r="B144" s="3" t="s">
        <v>84</v>
      </c>
      <c r="C144" s="3">
        <v>20346</v>
      </c>
      <c r="D144" s="3">
        <v>15722</v>
      </c>
      <c r="E144" s="3">
        <v>15507</v>
      </c>
      <c r="F144" s="3">
        <v>20715</v>
      </c>
    </row>
    <row r="145" spans="1:6" x14ac:dyDescent="0.25">
      <c r="A145" s="3" t="s">
        <v>183</v>
      </c>
      <c r="B145" s="3" t="s">
        <v>85</v>
      </c>
      <c r="C145" s="3">
        <v>23647</v>
      </c>
      <c r="D145" s="3">
        <v>17786</v>
      </c>
      <c r="E145" s="3">
        <v>27108</v>
      </c>
      <c r="F145" s="3">
        <v>30597</v>
      </c>
    </row>
    <row r="146" spans="1:6" x14ac:dyDescent="0.25">
      <c r="A146" s="3" t="s">
        <v>183</v>
      </c>
      <c r="B146" s="3" t="s">
        <v>86</v>
      </c>
      <c r="C146" s="3">
        <v>19881</v>
      </c>
      <c r="D146" s="3">
        <v>14551</v>
      </c>
      <c r="E146" s="3">
        <v>16677</v>
      </c>
      <c r="F146" s="3">
        <v>18913</v>
      </c>
    </row>
    <row r="147" spans="1:6" x14ac:dyDescent="0.25">
      <c r="A147" s="3" t="s">
        <v>183</v>
      </c>
      <c r="B147" s="3" t="s">
        <v>87</v>
      </c>
      <c r="C147" s="3">
        <v>53658</v>
      </c>
      <c r="D147" s="3">
        <v>49596</v>
      </c>
      <c r="E147" s="3">
        <v>55749</v>
      </c>
      <c r="F147" s="3">
        <v>58342</v>
      </c>
    </row>
    <row r="148" spans="1:6" x14ac:dyDescent="0.25">
      <c r="A148" s="3" t="s">
        <v>183</v>
      </c>
      <c r="B148" s="3" t="s">
        <v>88</v>
      </c>
      <c r="C148" s="3">
        <v>90722</v>
      </c>
      <c r="D148" s="3">
        <v>62081</v>
      </c>
      <c r="E148" s="3">
        <v>65675</v>
      </c>
      <c r="F148" s="3">
        <v>89017</v>
      </c>
    </row>
    <row r="149" spans="1:6" x14ac:dyDescent="0.25">
      <c r="A149" s="3" t="s">
        <v>183</v>
      </c>
      <c r="B149" s="3" t="s">
        <v>89</v>
      </c>
      <c r="C149" s="3">
        <v>339269</v>
      </c>
      <c r="D149" s="3">
        <v>212877</v>
      </c>
      <c r="E149" s="3">
        <v>209276</v>
      </c>
      <c r="F149" s="3">
        <v>279013</v>
      </c>
    </row>
    <row r="150" spans="1:6" x14ac:dyDescent="0.25">
      <c r="A150" s="3" t="s">
        <v>183</v>
      </c>
      <c r="B150" s="3" t="s">
        <v>90</v>
      </c>
      <c r="C150" s="3">
        <v>76347</v>
      </c>
      <c r="D150" s="3">
        <v>63866</v>
      </c>
      <c r="E150" s="3">
        <v>63578</v>
      </c>
      <c r="F150" s="3">
        <v>81269</v>
      </c>
    </row>
    <row r="151" spans="1:6" x14ac:dyDescent="0.25">
      <c r="A151" s="3" t="s">
        <v>183</v>
      </c>
      <c r="B151" s="3" t="s">
        <v>91</v>
      </c>
      <c r="C151" s="3">
        <v>115029</v>
      </c>
      <c r="D151" s="3">
        <v>92662</v>
      </c>
      <c r="E151" s="3">
        <v>99199</v>
      </c>
      <c r="F151" s="3">
        <v>123535</v>
      </c>
    </row>
    <row r="152" spans="1:6" x14ac:dyDescent="0.25">
      <c r="A152" s="3" t="s">
        <v>183</v>
      </c>
      <c r="B152" s="3" t="s">
        <v>92</v>
      </c>
      <c r="C152" s="3"/>
      <c r="D152" s="3"/>
      <c r="E152" s="3">
        <v>36998</v>
      </c>
      <c r="F152" s="3">
        <v>47750</v>
      </c>
    </row>
    <row r="153" spans="1:6" x14ac:dyDescent="0.25">
      <c r="A153" s="3" t="s">
        <v>183</v>
      </c>
      <c r="B153" s="3" t="s">
        <v>93</v>
      </c>
      <c r="C153" s="3">
        <v>153470</v>
      </c>
      <c r="D153" s="3">
        <v>118806</v>
      </c>
      <c r="E153" s="3">
        <v>84862</v>
      </c>
      <c r="F153" s="3">
        <v>120064</v>
      </c>
    </row>
    <row r="154" spans="1:6" x14ac:dyDescent="0.25">
      <c r="A154" s="3" t="s">
        <v>183</v>
      </c>
      <c r="B154" s="3" t="s">
        <v>94</v>
      </c>
      <c r="C154" s="3">
        <v>89486</v>
      </c>
      <c r="D154" s="3">
        <v>69712</v>
      </c>
      <c r="E154" s="3">
        <v>66840</v>
      </c>
      <c r="F154" s="3">
        <v>91357</v>
      </c>
    </row>
    <row r="155" spans="1:6" x14ac:dyDescent="0.25">
      <c r="A155" s="3" t="s">
        <v>183</v>
      </c>
      <c r="B155" s="3" t="s">
        <v>95</v>
      </c>
      <c r="C155" s="3">
        <v>24736</v>
      </c>
      <c r="D155" s="3">
        <v>19718</v>
      </c>
      <c r="E155" s="3">
        <v>20312</v>
      </c>
      <c r="F155" s="3">
        <v>24034</v>
      </c>
    </row>
    <row r="156" spans="1:6" x14ac:dyDescent="0.25">
      <c r="A156" s="3" t="s">
        <v>183</v>
      </c>
      <c r="B156" s="3" t="s">
        <v>96</v>
      </c>
      <c r="C156" s="3">
        <v>50584</v>
      </c>
      <c r="D156" s="3">
        <v>40246</v>
      </c>
      <c r="E156" s="3">
        <v>42278</v>
      </c>
      <c r="F156" s="3">
        <v>66741</v>
      </c>
    </row>
    <row r="157" spans="1:6" x14ac:dyDescent="0.25">
      <c r="A157" s="3" t="s">
        <v>183</v>
      </c>
      <c r="B157" s="3" t="s">
        <v>97</v>
      </c>
      <c r="C157" s="3">
        <v>8198</v>
      </c>
      <c r="D157" s="3">
        <v>7530</v>
      </c>
      <c r="E157" s="3">
        <v>8090</v>
      </c>
      <c r="F157" s="3">
        <v>9972</v>
      </c>
    </row>
    <row r="158" spans="1:6" x14ac:dyDescent="0.25">
      <c r="A158" s="3" t="s">
        <v>183</v>
      </c>
      <c r="B158" s="3" t="s">
        <v>98</v>
      </c>
      <c r="C158" s="3">
        <v>10685</v>
      </c>
      <c r="D158" s="3">
        <v>7394</v>
      </c>
      <c r="E158" s="3">
        <v>9823</v>
      </c>
      <c r="F158" s="3">
        <v>12075</v>
      </c>
    </row>
    <row r="159" spans="1:6" x14ac:dyDescent="0.25">
      <c r="A159" s="3" t="s">
        <v>184</v>
      </c>
      <c r="B159" s="3" t="s">
        <v>83</v>
      </c>
      <c r="C159" s="3">
        <v>4022</v>
      </c>
      <c r="D159" s="3">
        <v>3167</v>
      </c>
      <c r="E159" s="3">
        <v>6269</v>
      </c>
      <c r="F159" s="3">
        <v>5967</v>
      </c>
    </row>
    <row r="160" spans="1:6" x14ac:dyDescent="0.25">
      <c r="A160" s="3" t="s">
        <v>184</v>
      </c>
      <c r="B160" s="3" t="s">
        <v>84</v>
      </c>
      <c r="C160" s="3">
        <v>6307</v>
      </c>
      <c r="D160" s="3">
        <v>10827</v>
      </c>
      <c r="E160" s="3">
        <v>7097</v>
      </c>
      <c r="F160" s="3">
        <v>8475</v>
      </c>
    </row>
    <row r="161" spans="1:6" x14ac:dyDescent="0.25">
      <c r="A161" s="3" t="s">
        <v>184</v>
      </c>
      <c r="B161" s="3" t="s">
        <v>85</v>
      </c>
      <c r="C161" s="3">
        <v>12820</v>
      </c>
      <c r="D161" s="3">
        <v>22077</v>
      </c>
      <c r="E161" s="3">
        <v>13622</v>
      </c>
      <c r="F161" s="3">
        <v>14961</v>
      </c>
    </row>
    <row r="162" spans="1:6" x14ac:dyDescent="0.25">
      <c r="A162" s="3" t="s">
        <v>184</v>
      </c>
      <c r="B162" s="3" t="s">
        <v>86</v>
      </c>
      <c r="C162" s="3">
        <v>4890</v>
      </c>
      <c r="D162" s="3">
        <v>8791</v>
      </c>
      <c r="E162" s="3">
        <v>11518</v>
      </c>
      <c r="F162" s="3">
        <v>10783</v>
      </c>
    </row>
    <row r="163" spans="1:6" x14ac:dyDescent="0.25">
      <c r="A163" s="3" t="s">
        <v>184</v>
      </c>
      <c r="B163" s="3" t="s">
        <v>87</v>
      </c>
      <c r="C163" s="3">
        <v>16167</v>
      </c>
      <c r="D163" s="3">
        <v>30435</v>
      </c>
      <c r="E163" s="3">
        <v>30390</v>
      </c>
      <c r="F163" s="3">
        <v>42994</v>
      </c>
    </row>
    <row r="164" spans="1:6" x14ac:dyDescent="0.25">
      <c r="A164" s="3" t="s">
        <v>184</v>
      </c>
      <c r="B164" s="3" t="s">
        <v>88</v>
      </c>
      <c r="C164" s="3">
        <v>38813</v>
      </c>
      <c r="D164" s="3">
        <v>73039</v>
      </c>
      <c r="E164" s="3">
        <v>70860</v>
      </c>
      <c r="F164" s="3">
        <v>73318</v>
      </c>
    </row>
    <row r="165" spans="1:6" x14ac:dyDescent="0.25">
      <c r="A165" s="3" t="s">
        <v>184</v>
      </c>
      <c r="B165" s="3" t="s">
        <v>89</v>
      </c>
      <c r="C165" s="3">
        <v>250302</v>
      </c>
      <c r="D165" s="3">
        <v>357933</v>
      </c>
      <c r="E165" s="3">
        <v>342357</v>
      </c>
      <c r="F165" s="3">
        <v>357389</v>
      </c>
    </row>
    <row r="166" spans="1:6" x14ac:dyDescent="0.25">
      <c r="A166" s="3" t="s">
        <v>184</v>
      </c>
      <c r="B166" s="3" t="s">
        <v>90</v>
      </c>
      <c r="C166" s="3">
        <v>21840</v>
      </c>
      <c r="D166" s="3">
        <v>35863</v>
      </c>
      <c r="E166" s="3">
        <v>35322</v>
      </c>
      <c r="F166" s="3">
        <v>40228</v>
      </c>
    </row>
    <row r="167" spans="1:6" x14ac:dyDescent="0.25">
      <c r="A167" s="3" t="s">
        <v>184</v>
      </c>
      <c r="B167" s="3" t="s">
        <v>91</v>
      </c>
      <c r="C167" s="3">
        <v>33888</v>
      </c>
      <c r="D167" s="3">
        <v>53055</v>
      </c>
      <c r="E167" s="3">
        <v>49959</v>
      </c>
      <c r="F167" s="3">
        <v>56509</v>
      </c>
    </row>
    <row r="168" spans="1:6" x14ac:dyDescent="0.25">
      <c r="A168" s="3" t="s">
        <v>184</v>
      </c>
      <c r="B168" s="3" t="s">
        <v>92</v>
      </c>
      <c r="C168" s="3"/>
      <c r="D168" s="3"/>
      <c r="E168" s="3">
        <v>16042</v>
      </c>
      <c r="F168" s="3">
        <v>14904</v>
      </c>
    </row>
    <row r="169" spans="1:6" x14ac:dyDescent="0.25">
      <c r="A169" s="3" t="s">
        <v>184</v>
      </c>
      <c r="B169" s="3" t="s">
        <v>93</v>
      </c>
      <c r="C169" s="3">
        <v>48685</v>
      </c>
      <c r="D169" s="3">
        <v>85044</v>
      </c>
      <c r="E169" s="3">
        <v>61492</v>
      </c>
      <c r="F169" s="3">
        <v>65591</v>
      </c>
    </row>
    <row r="170" spans="1:6" x14ac:dyDescent="0.25">
      <c r="A170" s="3" t="s">
        <v>184</v>
      </c>
      <c r="B170" s="3" t="s">
        <v>94</v>
      </c>
      <c r="C170" s="3">
        <v>16954</v>
      </c>
      <c r="D170" s="3">
        <v>25688</v>
      </c>
      <c r="E170" s="3">
        <v>27096</v>
      </c>
      <c r="F170" s="3">
        <v>27491</v>
      </c>
    </row>
    <row r="171" spans="1:6" x14ac:dyDescent="0.25">
      <c r="A171" s="3" t="s">
        <v>184</v>
      </c>
      <c r="B171" s="3" t="s">
        <v>95</v>
      </c>
      <c r="C171" s="3">
        <v>7548</v>
      </c>
      <c r="D171" s="3">
        <v>13632</v>
      </c>
      <c r="E171" s="3">
        <v>10335</v>
      </c>
      <c r="F171" s="3">
        <v>12620</v>
      </c>
    </row>
    <row r="172" spans="1:6" x14ac:dyDescent="0.25">
      <c r="A172" s="3" t="s">
        <v>184</v>
      </c>
      <c r="B172" s="3" t="s">
        <v>96</v>
      </c>
      <c r="C172" s="3">
        <v>14652</v>
      </c>
      <c r="D172" s="3">
        <v>32253</v>
      </c>
      <c r="E172" s="3">
        <v>21733</v>
      </c>
      <c r="F172" s="3">
        <v>29303</v>
      </c>
    </row>
    <row r="173" spans="1:6" x14ac:dyDescent="0.25">
      <c r="A173" s="3" t="s">
        <v>184</v>
      </c>
      <c r="B173" s="3" t="s">
        <v>97</v>
      </c>
      <c r="C173" s="3">
        <v>1774</v>
      </c>
      <c r="D173" s="3">
        <v>3386</v>
      </c>
      <c r="E173" s="3">
        <v>2589</v>
      </c>
      <c r="F173" s="3">
        <v>2323</v>
      </c>
    </row>
    <row r="174" spans="1:6" x14ac:dyDescent="0.25">
      <c r="A174" s="3" t="s">
        <v>184</v>
      </c>
      <c r="B174" s="3" t="s">
        <v>98</v>
      </c>
      <c r="C174" s="3">
        <v>5403</v>
      </c>
      <c r="D174" s="3">
        <v>8429</v>
      </c>
      <c r="E174" s="3">
        <v>6634</v>
      </c>
      <c r="F174" s="3">
        <v>6671</v>
      </c>
    </row>
    <row r="175" spans="1:6" x14ac:dyDescent="0.25">
      <c r="A175" s="3" t="s">
        <v>185</v>
      </c>
      <c r="B175" s="3" t="s">
        <v>83</v>
      </c>
      <c r="C175" s="3">
        <v>17357</v>
      </c>
      <c r="D175" s="3">
        <v>23610</v>
      </c>
      <c r="E175" s="3">
        <v>17558</v>
      </c>
      <c r="F175" s="3">
        <v>20763</v>
      </c>
    </row>
    <row r="176" spans="1:6" x14ac:dyDescent="0.25">
      <c r="A176" s="3" t="s">
        <v>185</v>
      </c>
      <c r="B176" s="3" t="s">
        <v>84</v>
      </c>
      <c r="C176" s="3">
        <v>22721</v>
      </c>
      <c r="D176" s="3">
        <v>20751</v>
      </c>
      <c r="E176" s="3">
        <v>21632</v>
      </c>
      <c r="F176" s="3">
        <v>25614</v>
      </c>
    </row>
    <row r="177" spans="1:6" x14ac:dyDescent="0.25">
      <c r="A177" s="3" t="s">
        <v>185</v>
      </c>
      <c r="B177" s="3" t="s">
        <v>85</v>
      </c>
      <c r="C177" s="3">
        <v>50416</v>
      </c>
      <c r="D177" s="3">
        <v>53795</v>
      </c>
      <c r="E177" s="3">
        <v>67386</v>
      </c>
      <c r="F177" s="3">
        <v>66472</v>
      </c>
    </row>
    <row r="178" spans="1:6" x14ac:dyDescent="0.25">
      <c r="A178" s="3" t="s">
        <v>185</v>
      </c>
      <c r="B178" s="3" t="s">
        <v>86</v>
      </c>
      <c r="C178" s="3">
        <v>25067</v>
      </c>
      <c r="D178" s="3">
        <v>29691</v>
      </c>
      <c r="E178" s="3">
        <v>29383</v>
      </c>
      <c r="F178" s="3">
        <v>28828</v>
      </c>
    </row>
    <row r="179" spans="1:6" x14ac:dyDescent="0.25">
      <c r="A179" s="3" t="s">
        <v>185</v>
      </c>
      <c r="B179" s="3" t="s">
        <v>87</v>
      </c>
      <c r="C179" s="3">
        <v>69117</v>
      </c>
      <c r="D179" s="3">
        <v>73220</v>
      </c>
      <c r="E179" s="3">
        <v>71760</v>
      </c>
      <c r="F179" s="3">
        <v>92573</v>
      </c>
    </row>
    <row r="180" spans="1:6" x14ac:dyDescent="0.25">
      <c r="A180" s="3" t="s">
        <v>185</v>
      </c>
      <c r="B180" s="3" t="s">
        <v>88</v>
      </c>
      <c r="C180" s="3">
        <v>217828</v>
      </c>
      <c r="D180" s="3">
        <v>227862</v>
      </c>
      <c r="E180" s="3">
        <v>216877</v>
      </c>
      <c r="F180" s="3">
        <v>237703</v>
      </c>
    </row>
    <row r="181" spans="1:6" x14ac:dyDescent="0.25">
      <c r="A181" s="3" t="s">
        <v>185</v>
      </c>
      <c r="B181" s="3" t="s">
        <v>89</v>
      </c>
      <c r="C181" s="3">
        <v>682516</v>
      </c>
      <c r="D181" s="3">
        <v>712604</v>
      </c>
      <c r="E181" s="3">
        <v>710089</v>
      </c>
      <c r="F181" s="3">
        <v>883397</v>
      </c>
    </row>
    <row r="182" spans="1:6" x14ac:dyDescent="0.25">
      <c r="A182" s="3" t="s">
        <v>185</v>
      </c>
      <c r="B182" s="3" t="s">
        <v>90</v>
      </c>
      <c r="C182" s="3">
        <v>84319</v>
      </c>
      <c r="D182" s="3">
        <v>90412</v>
      </c>
      <c r="E182" s="3">
        <v>93307</v>
      </c>
      <c r="F182" s="3">
        <v>102001</v>
      </c>
    </row>
    <row r="183" spans="1:6" x14ac:dyDescent="0.25">
      <c r="A183" s="3" t="s">
        <v>185</v>
      </c>
      <c r="B183" s="3" t="s">
        <v>91</v>
      </c>
      <c r="C183" s="3">
        <v>85636</v>
      </c>
      <c r="D183" s="3">
        <v>95280</v>
      </c>
      <c r="E183" s="3">
        <v>93080</v>
      </c>
      <c r="F183" s="3">
        <v>100055</v>
      </c>
    </row>
    <row r="184" spans="1:6" x14ac:dyDescent="0.25">
      <c r="A184" s="3" t="s">
        <v>185</v>
      </c>
      <c r="B184" s="3" t="s">
        <v>92</v>
      </c>
      <c r="C184" s="3"/>
      <c r="D184" s="3"/>
      <c r="E184" s="3">
        <v>58831</v>
      </c>
      <c r="F184" s="3">
        <v>65815</v>
      </c>
    </row>
    <row r="185" spans="1:6" x14ac:dyDescent="0.25">
      <c r="A185" s="3" t="s">
        <v>185</v>
      </c>
      <c r="B185" s="3" t="s">
        <v>93</v>
      </c>
      <c r="C185" s="3">
        <v>212256</v>
      </c>
      <c r="D185" s="3">
        <v>243363</v>
      </c>
      <c r="E185" s="3">
        <v>187723</v>
      </c>
      <c r="F185" s="3">
        <v>194583</v>
      </c>
    </row>
    <row r="186" spans="1:6" x14ac:dyDescent="0.25">
      <c r="A186" s="3" t="s">
        <v>185</v>
      </c>
      <c r="B186" s="3" t="s">
        <v>94</v>
      </c>
      <c r="C186" s="3">
        <v>97014</v>
      </c>
      <c r="D186" s="3">
        <v>108187</v>
      </c>
      <c r="E186" s="3">
        <v>122201</v>
      </c>
      <c r="F186" s="3">
        <v>119627</v>
      </c>
    </row>
    <row r="187" spans="1:6" x14ac:dyDescent="0.25">
      <c r="A187" s="3" t="s">
        <v>185</v>
      </c>
      <c r="B187" s="3" t="s">
        <v>95</v>
      </c>
      <c r="C187" s="3">
        <v>45224</v>
      </c>
      <c r="D187" s="3">
        <v>47987</v>
      </c>
      <c r="E187" s="3">
        <v>53360</v>
      </c>
      <c r="F187" s="3">
        <v>51421</v>
      </c>
    </row>
    <row r="188" spans="1:6" x14ac:dyDescent="0.25">
      <c r="A188" s="3" t="s">
        <v>185</v>
      </c>
      <c r="B188" s="3" t="s">
        <v>96</v>
      </c>
      <c r="C188" s="3">
        <v>106831</v>
      </c>
      <c r="D188" s="3">
        <v>102817</v>
      </c>
      <c r="E188" s="3">
        <v>112895</v>
      </c>
      <c r="F188" s="3">
        <v>110966</v>
      </c>
    </row>
    <row r="189" spans="1:6" x14ac:dyDescent="0.25">
      <c r="A189" s="3" t="s">
        <v>185</v>
      </c>
      <c r="B189" s="3" t="s">
        <v>97</v>
      </c>
      <c r="C189" s="3">
        <v>10969</v>
      </c>
      <c r="D189" s="3">
        <v>11310</v>
      </c>
      <c r="E189" s="3">
        <v>12731</v>
      </c>
      <c r="F189" s="3">
        <v>11658</v>
      </c>
    </row>
    <row r="190" spans="1:6" x14ac:dyDescent="0.25">
      <c r="A190" s="3" t="s">
        <v>185</v>
      </c>
      <c r="B190" s="3" t="s">
        <v>98</v>
      </c>
      <c r="C190" s="3">
        <v>17645</v>
      </c>
      <c r="D190" s="3">
        <v>20133</v>
      </c>
      <c r="E190" s="3">
        <v>21954</v>
      </c>
      <c r="F190" s="3">
        <v>20549</v>
      </c>
    </row>
    <row r="191" spans="1:6" x14ac:dyDescent="0.25">
      <c r="A191" s="3" t="s">
        <v>130</v>
      </c>
      <c r="B191" s="3" t="s">
        <v>83</v>
      </c>
      <c r="C191" s="3">
        <v>14</v>
      </c>
      <c r="D191" s="3"/>
      <c r="E191" s="3"/>
      <c r="F191" s="3"/>
    </row>
    <row r="192" spans="1:6" x14ac:dyDescent="0.25">
      <c r="A192" s="3" t="s">
        <v>130</v>
      </c>
      <c r="B192" s="3" t="s">
        <v>84</v>
      </c>
      <c r="C192" s="3"/>
      <c r="D192" s="3"/>
      <c r="E192" s="3">
        <v>38</v>
      </c>
      <c r="F192" s="3"/>
    </row>
    <row r="193" spans="1:6" x14ac:dyDescent="0.25">
      <c r="A193" s="3" t="s">
        <v>130</v>
      </c>
      <c r="B193" s="3" t="s">
        <v>85</v>
      </c>
      <c r="C193" s="3">
        <v>206</v>
      </c>
      <c r="D193" s="3"/>
      <c r="E193" s="3">
        <v>304</v>
      </c>
      <c r="F193" s="3"/>
    </row>
    <row r="194" spans="1:6" x14ac:dyDescent="0.25">
      <c r="A194" s="3" t="s">
        <v>130</v>
      </c>
      <c r="B194" s="3" t="s">
        <v>86</v>
      </c>
      <c r="C194" s="3">
        <v>45</v>
      </c>
      <c r="D194" s="3"/>
      <c r="E194" s="3"/>
      <c r="F194" s="3"/>
    </row>
    <row r="195" spans="1:6" x14ac:dyDescent="0.25">
      <c r="A195" s="3" t="s">
        <v>130</v>
      </c>
      <c r="B195" s="3" t="s">
        <v>87</v>
      </c>
      <c r="C195" s="3">
        <v>144</v>
      </c>
      <c r="D195" s="3">
        <v>66</v>
      </c>
      <c r="E195" s="3"/>
      <c r="F195" s="3"/>
    </row>
    <row r="196" spans="1:6" x14ac:dyDescent="0.25">
      <c r="A196" s="3" t="s">
        <v>130</v>
      </c>
      <c r="B196" s="3" t="s">
        <v>88</v>
      </c>
      <c r="C196" s="3">
        <v>41</v>
      </c>
      <c r="D196" s="3"/>
      <c r="E196" s="3"/>
      <c r="F196" s="3"/>
    </row>
    <row r="197" spans="1:6" x14ac:dyDescent="0.25">
      <c r="A197" s="3" t="s">
        <v>130</v>
      </c>
      <c r="B197" s="3" t="s">
        <v>89</v>
      </c>
      <c r="C197" s="3">
        <v>688</v>
      </c>
      <c r="D197" s="3">
        <v>81</v>
      </c>
      <c r="E197" s="3"/>
      <c r="F197" s="3"/>
    </row>
    <row r="198" spans="1:6" x14ac:dyDescent="0.25">
      <c r="A198" s="3" t="s">
        <v>130</v>
      </c>
      <c r="B198" s="3" t="s">
        <v>90</v>
      </c>
      <c r="C198" s="3">
        <v>89</v>
      </c>
      <c r="D198" s="3">
        <v>50</v>
      </c>
      <c r="E198" s="3"/>
      <c r="F198" s="3"/>
    </row>
    <row r="199" spans="1:6" x14ac:dyDescent="0.25">
      <c r="A199" s="3" t="s">
        <v>130</v>
      </c>
      <c r="B199" s="3" t="s">
        <v>91</v>
      </c>
      <c r="C199" s="3"/>
      <c r="D199" s="3"/>
      <c r="E199" s="3">
        <v>25</v>
      </c>
      <c r="F199" s="3"/>
    </row>
    <row r="200" spans="1:6" x14ac:dyDescent="0.25">
      <c r="A200" s="3" t="s">
        <v>130</v>
      </c>
      <c r="B200" s="3" t="s">
        <v>93</v>
      </c>
      <c r="C200" s="3">
        <v>252</v>
      </c>
      <c r="D200" s="3"/>
      <c r="E200" s="3"/>
      <c r="F200" s="3"/>
    </row>
    <row r="201" spans="1:6" x14ac:dyDescent="0.25">
      <c r="A201" s="3" t="s">
        <v>130</v>
      </c>
      <c r="B201" s="3" t="s">
        <v>94</v>
      </c>
      <c r="C201" s="3">
        <v>65</v>
      </c>
      <c r="D201" s="3">
        <v>87</v>
      </c>
      <c r="E201" s="3"/>
      <c r="F201" s="3"/>
    </row>
    <row r="202" spans="1:6" x14ac:dyDescent="0.25">
      <c r="A202" s="3" t="s">
        <v>130</v>
      </c>
      <c r="B202" s="3" t="s">
        <v>95</v>
      </c>
      <c r="C202" s="3">
        <v>36</v>
      </c>
      <c r="D202" s="3"/>
      <c r="E202" s="3"/>
      <c r="F202" s="3"/>
    </row>
    <row r="203" spans="1:6" x14ac:dyDescent="0.25">
      <c r="A203" s="3" t="s">
        <v>130</v>
      </c>
      <c r="B203" s="3" t="s">
        <v>96</v>
      </c>
      <c r="C203" s="3">
        <v>106</v>
      </c>
      <c r="D203" s="3"/>
      <c r="E203" s="3"/>
      <c r="F203" s="3"/>
    </row>
    <row r="204" spans="1:6" x14ac:dyDescent="0.25">
      <c r="A204" s="3" t="s">
        <v>130</v>
      </c>
      <c r="B204" s="3" t="s">
        <v>97</v>
      </c>
      <c r="C204" s="3"/>
      <c r="D204" s="3"/>
      <c r="E204" s="3"/>
      <c r="F204" s="3"/>
    </row>
    <row r="205" spans="1:6" x14ac:dyDescent="0.25">
      <c r="A205" s="3" t="s">
        <v>130</v>
      </c>
      <c r="B205" s="3" t="s">
        <v>98</v>
      </c>
      <c r="C205" s="3"/>
      <c r="D205" s="3"/>
      <c r="E205" s="3"/>
      <c r="F205" s="3"/>
    </row>
    <row r="206" spans="1:6" x14ac:dyDescent="0.25">
      <c r="A206" s="3" t="s">
        <v>130</v>
      </c>
      <c r="B206" s="3" t="s">
        <v>92</v>
      </c>
      <c r="C206" s="3"/>
      <c r="D206" s="3"/>
      <c r="E206" s="3">
        <v>30</v>
      </c>
      <c r="F206" s="3"/>
    </row>
    <row r="209" spans="1:6" x14ac:dyDescent="0.25">
      <c r="A209" s="31" t="s">
        <v>80</v>
      </c>
      <c r="B209" s="31"/>
      <c r="C209" s="31"/>
      <c r="D209" s="31"/>
      <c r="E209" s="31"/>
      <c r="F209" s="31"/>
    </row>
    <row r="210" spans="1:6" x14ac:dyDescent="0.25">
      <c r="A210" s="4" t="s">
        <v>64</v>
      </c>
      <c r="B210" s="4" t="s">
        <v>5</v>
      </c>
      <c r="C210" s="4" t="s">
        <v>68</v>
      </c>
      <c r="D210" s="4" t="s">
        <v>69</v>
      </c>
      <c r="E210" s="4" t="s">
        <v>70</v>
      </c>
      <c r="F210" s="4" t="s">
        <v>72</v>
      </c>
    </row>
    <row r="211" spans="1:6" x14ac:dyDescent="0.25">
      <c r="A211" s="3" t="s">
        <v>183</v>
      </c>
      <c r="B211" s="3" t="s">
        <v>83</v>
      </c>
      <c r="C211" s="3">
        <v>671</v>
      </c>
      <c r="D211" s="3">
        <v>117</v>
      </c>
      <c r="E211" s="3">
        <v>462</v>
      </c>
      <c r="F211" s="3">
        <v>513</v>
      </c>
    </row>
    <row r="212" spans="1:6" x14ac:dyDescent="0.25">
      <c r="A212" s="3" t="s">
        <v>183</v>
      </c>
      <c r="B212" s="3" t="s">
        <v>84</v>
      </c>
      <c r="C212" s="3">
        <v>699</v>
      </c>
      <c r="D212" s="3">
        <v>501</v>
      </c>
      <c r="E212" s="3">
        <v>486</v>
      </c>
      <c r="F212" s="3">
        <v>516</v>
      </c>
    </row>
    <row r="213" spans="1:6" x14ac:dyDescent="0.25">
      <c r="A213" s="3" t="s">
        <v>183</v>
      </c>
      <c r="B213" s="3" t="s">
        <v>85</v>
      </c>
      <c r="C213" s="3">
        <v>379</v>
      </c>
      <c r="D213" s="3">
        <v>262</v>
      </c>
      <c r="E213" s="3">
        <v>367</v>
      </c>
      <c r="F213" s="3">
        <v>420</v>
      </c>
    </row>
    <row r="214" spans="1:6" x14ac:dyDescent="0.25">
      <c r="A214" s="3" t="s">
        <v>183</v>
      </c>
      <c r="B214" s="3" t="s">
        <v>86</v>
      </c>
      <c r="C214" s="3">
        <v>575</v>
      </c>
      <c r="D214" s="3">
        <v>651</v>
      </c>
      <c r="E214" s="3">
        <v>378</v>
      </c>
      <c r="F214" s="3">
        <v>587</v>
      </c>
    </row>
    <row r="215" spans="1:6" x14ac:dyDescent="0.25">
      <c r="A215" s="3" t="s">
        <v>183</v>
      </c>
      <c r="B215" s="3" t="s">
        <v>87</v>
      </c>
      <c r="C215" s="3">
        <v>848</v>
      </c>
      <c r="D215" s="3">
        <v>853</v>
      </c>
      <c r="E215" s="3">
        <v>753</v>
      </c>
      <c r="F215" s="3">
        <v>613</v>
      </c>
    </row>
    <row r="216" spans="1:6" x14ac:dyDescent="0.25">
      <c r="A216" s="3" t="s">
        <v>183</v>
      </c>
      <c r="B216" s="3" t="s">
        <v>88</v>
      </c>
      <c r="C216" s="3">
        <v>1133</v>
      </c>
      <c r="D216" s="3">
        <v>1025</v>
      </c>
      <c r="E216" s="3">
        <v>770</v>
      </c>
      <c r="F216" s="3">
        <v>930</v>
      </c>
    </row>
    <row r="217" spans="1:6" x14ac:dyDescent="0.25">
      <c r="A217" s="3" t="s">
        <v>183</v>
      </c>
      <c r="B217" s="3" t="s">
        <v>89</v>
      </c>
      <c r="C217" s="3">
        <v>1961</v>
      </c>
      <c r="D217" s="3">
        <v>1618</v>
      </c>
      <c r="E217" s="3">
        <v>1218</v>
      </c>
      <c r="F217" s="3">
        <v>1476</v>
      </c>
    </row>
    <row r="218" spans="1:6" x14ac:dyDescent="0.25">
      <c r="A218" s="3" t="s">
        <v>183</v>
      </c>
      <c r="B218" s="3" t="s">
        <v>90</v>
      </c>
      <c r="C218" s="3">
        <v>1403</v>
      </c>
      <c r="D218" s="3">
        <v>1665</v>
      </c>
      <c r="E218" s="3">
        <v>1172</v>
      </c>
      <c r="F218" s="3">
        <v>1169</v>
      </c>
    </row>
    <row r="219" spans="1:6" x14ac:dyDescent="0.25">
      <c r="A219" s="3" t="s">
        <v>183</v>
      </c>
      <c r="B219" s="3" t="s">
        <v>91</v>
      </c>
      <c r="C219" s="3">
        <v>1530</v>
      </c>
      <c r="D219" s="3">
        <v>1578</v>
      </c>
      <c r="E219" s="3">
        <v>1435</v>
      </c>
      <c r="F219" s="3">
        <v>1573</v>
      </c>
    </row>
    <row r="220" spans="1:6" x14ac:dyDescent="0.25">
      <c r="A220" s="3" t="s">
        <v>183</v>
      </c>
      <c r="B220" s="3" t="s">
        <v>92</v>
      </c>
      <c r="C220" s="3"/>
      <c r="D220" s="3"/>
      <c r="E220" s="3">
        <v>742</v>
      </c>
      <c r="F220" s="3">
        <v>875</v>
      </c>
    </row>
    <row r="221" spans="1:6" x14ac:dyDescent="0.25">
      <c r="A221" s="3" t="s">
        <v>183</v>
      </c>
      <c r="B221" s="3" t="s">
        <v>93</v>
      </c>
      <c r="C221" s="3">
        <v>2463</v>
      </c>
      <c r="D221" s="3">
        <v>2325</v>
      </c>
      <c r="E221" s="3">
        <v>1126</v>
      </c>
      <c r="F221" s="3">
        <v>1531</v>
      </c>
    </row>
    <row r="222" spans="1:6" x14ac:dyDescent="0.25">
      <c r="A222" s="3" t="s">
        <v>183</v>
      </c>
      <c r="B222" s="3" t="s">
        <v>94</v>
      </c>
      <c r="C222" s="3">
        <v>1608</v>
      </c>
      <c r="D222" s="3">
        <v>1722</v>
      </c>
      <c r="E222" s="3">
        <v>1117</v>
      </c>
      <c r="F222" s="3">
        <v>1267</v>
      </c>
    </row>
    <row r="223" spans="1:6" x14ac:dyDescent="0.25">
      <c r="A223" s="3" t="s">
        <v>183</v>
      </c>
      <c r="B223" s="3" t="s">
        <v>95</v>
      </c>
      <c r="C223" s="3">
        <v>748</v>
      </c>
      <c r="D223" s="3">
        <v>594</v>
      </c>
      <c r="E223" s="3">
        <v>544</v>
      </c>
      <c r="F223" s="3">
        <v>661</v>
      </c>
    </row>
    <row r="224" spans="1:6" x14ac:dyDescent="0.25">
      <c r="A224" s="3" t="s">
        <v>183</v>
      </c>
      <c r="B224" s="3" t="s">
        <v>96</v>
      </c>
      <c r="C224" s="3">
        <v>755</v>
      </c>
      <c r="D224" s="3">
        <v>934</v>
      </c>
      <c r="E224" s="3">
        <v>664</v>
      </c>
      <c r="F224" s="3">
        <v>880</v>
      </c>
    </row>
    <row r="225" spans="1:6" x14ac:dyDescent="0.25">
      <c r="A225" s="3" t="s">
        <v>183</v>
      </c>
      <c r="B225" s="3" t="s">
        <v>97</v>
      </c>
      <c r="C225" s="3">
        <v>475</v>
      </c>
      <c r="D225" s="3">
        <v>233</v>
      </c>
      <c r="E225" s="3">
        <v>404</v>
      </c>
      <c r="F225" s="3">
        <v>332</v>
      </c>
    </row>
    <row r="226" spans="1:6" x14ac:dyDescent="0.25">
      <c r="A226" s="3" t="s">
        <v>183</v>
      </c>
      <c r="B226" s="3" t="s">
        <v>98</v>
      </c>
      <c r="C226" s="3">
        <v>370</v>
      </c>
      <c r="D226" s="3">
        <v>264</v>
      </c>
      <c r="E226" s="3">
        <v>391</v>
      </c>
      <c r="F226" s="3">
        <v>338</v>
      </c>
    </row>
    <row r="227" spans="1:6" x14ac:dyDescent="0.25">
      <c r="A227" s="3" t="s">
        <v>184</v>
      </c>
      <c r="B227" s="3" t="s">
        <v>83</v>
      </c>
      <c r="C227" s="3">
        <v>161</v>
      </c>
      <c r="D227" s="3">
        <v>32</v>
      </c>
      <c r="E227" s="3">
        <v>216</v>
      </c>
      <c r="F227" s="3">
        <v>185</v>
      </c>
    </row>
    <row r="228" spans="1:6" x14ac:dyDescent="0.25">
      <c r="A228" s="3" t="s">
        <v>184</v>
      </c>
      <c r="B228" s="3" t="s">
        <v>84</v>
      </c>
      <c r="C228" s="3">
        <v>211</v>
      </c>
      <c r="D228" s="3">
        <v>231</v>
      </c>
      <c r="E228" s="3">
        <v>237</v>
      </c>
      <c r="F228" s="3">
        <v>171</v>
      </c>
    </row>
    <row r="229" spans="1:6" x14ac:dyDescent="0.25">
      <c r="A229" s="3" t="s">
        <v>184</v>
      </c>
      <c r="B229" s="3" t="s">
        <v>85</v>
      </c>
      <c r="C229" s="3">
        <v>178</v>
      </c>
      <c r="D229" s="3">
        <v>188</v>
      </c>
      <c r="E229" s="3">
        <v>203</v>
      </c>
      <c r="F229" s="3">
        <v>181</v>
      </c>
    </row>
    <row r="230" spans="1:6" x14ac:dyDescent="0.25">
      <c r="A230" s="3" t="s">
        <v>184</v>
      </c>
      <c r="B230" s="3" t="s">
        <v>86</v>
      </c>
      <c r="C230" s="3">
        <v>145</v>
      </c>
      <c r="D230" s="3">
        <v>457</v>
      </c>
      <c r="E230" s="3">
        <v>244</v>
      </c>
      <c r="F230" s="3">
        <v>263</v>
      </c>
    </row>
    <row r="231" spans="1:6" x14ac:dyDescent="0.25">
      <c r="A231" s="3" t="s">
        <v>184</v>
      </c>
      <c r="B231" s="3" t="s">
        <v>87</v>
      </c>
      <c r="C231" s="3">
        <v>282</v>
      </c>
      <c r="D231" s="3">
        <v>469</v>
      </c>
      <c r="E231" s="3">
        <v>350</v>
      </c>
      <c r="F231" s="3">
        <v>357</v>
      </c>
    </row>
    <row r="232" spans="1:6" x14ac:dyDescent="0.25">
      <c r="A232" s="3" t="s">
        <v>184</v>
      </c>
      <c r="B232" s="3" t="s">
        <v>88</v>
      </c>
      <c r="C232" s="3">
        <v>401</v>
      </c>
      <c r="D232" s="3">
        <v>1067</v>
      </c>
      <c r="E232" s="3">
        <v>704</v>
      </c>
      <c r="F232" s="3">
        <v>658</v>
      </c>
    </row>
    <row r="233" spans="1:6" x14ac:dyDescent="0.25">
      <c r="A233" s="3" t="s">
        <v>184</v>
      </c>
      <c r="B233" s="3" t="s">
        <v>89</v>
      </c>
      <c r="C233" s="3">
        <v>1274</v>
      </c>
      <c r="D233" s="3">
        <v>2793</v>
      </c>
      <c r="E233" s="3">
        <v>1921</v>
      </c>
      <c r="F233" s="3">
        <v>1673</v>
      </c>
    </row>
    <row r="234" spans="1:6" x14ac:dyDescent="0.25">
      <c r="A234" s="3" t="s">
        <v>184</v>
      </c>
      <c r="B234" s="3" t="s">
        <v>90</v>
      </c>
      <c r="C234" s="3">
        <v>301</v>
      </c>
      <c r="D234" s="3">
        <v>669</v>
      </c>
      <c r="E234" s="3">
        <v>520</v>
      </c>
      <c r="F234" s="3">
        <v>497</v>
      </c>
    </row>
    <row r="235" spans="1:6" x14ac:dyDescent="0.25">
      <c r="A235" s="3" t="s">
        <v>184</v>
      </c>
      <c r="B235" s="3" t="s">
        <v>91</v>
      </c>
      <c r="C235" s="3">
        <v>396</v>
      </c>
      <c r="D235" s="3">
        <v>741</v>
      </c>
      <c r="E235" s="3">
        <v>614</v>
      </c>
      <c r="F235" s="3">
        <v>627</v>
      </c>
    </row>
    <row r="236" spans="1:6" x14ac:dyDescent="0.25">
      <c r="A236" s="3" t="s">
        <v>184</v>
      </c>
      <c r="B236" s="3" t="s">
        <v>92</v>
      </c>
      <c r="C236" s="3"/>
      <c r="D236" s="3"/>
      <c r="E236" s="3">
        <v>220</v>
      </c>
      <c r="F236" s="3">
        <v>219</v>
      </c>
    </row>
    <row r="237" spans="1:6" x14ac:dyDescent="0.25">
      <c r="A237" s="3" t="s">
        <v>184</v>
      </c>
      <c r="B237" s="3" t="s">
        <v>93</v>
      </c>
      <c r="C237" s="3">
        <v>601</v>
      </c>
      <c r="D237" s="3">
        <v>1216</v>
      </c>
      <c r="E237" s="3">
        <v>757</v>
      </c>
      <c r="F237" s="3">
        <v>643</v>
      </c>
    </row>
    <row r="238" spans="1:6" x14ac:dyDescent="0.25">
      <c r="A238" s="3" t="s">
        <v>184</v>
      </c>
      <c r="B238" s="3" t="s">
        <v>94</v>
      </c>
      <c r="C238" s="3">
        <v>276</v>
      </c>
      <c r="D238" s="3">
        <v>445</v>
      </c>
      <c r="E238" s="3">
        <v>383</v>
      </c>
      <c r="F238" s="3">
        <v>325</v>
      </c>
    </row>
    <row r="239" spans="1:6" x14ac:dyDescent="0.25">
      <c r="A239" s="3" t="s">
        <v>184</v>
      </c>
      <c r="B239" s="3" t="s">
        <v>95</v>
      </c>
      <c r="C239" s="3">
        <v>173</v>
      </c>
      <c r="D239" s="3">
        <v>203</v>
      </c>
      <c r="E239" s="3">
        <v>254</v>
      </c>
      <c r="F239" s="3">
        <v>335</v>
      </c>
    </row>
    <row r="240" spans="1:6" x14ac:dyDescent="0.25">
      <c r="A240" s="3" t="s">
        <v>184</v>
      </c>
      <c r="B240" s="3" t="s">
        <v>96</v>
      </c>
      <c r="C240" s="3">
        <v>193</v>
      </c>
      <c r="D240" s="3">
        <v>526</v>
      </c>
      <c r="E240" s="3">
        <v>265</v>
      </c>
      <c r="F240" s="3">
        <v>282</v>
      </c>
    </row>
    <row r="241" spans="1:6" x14ac:dyDescent="0.25">
      <c r="A241" s="3" t="s">
        <v>184</v>
      </c>
      <c r="B241" s="3" t="s">
        <v>97</v>
      </c>
      <c r="C241" s="3">
        <v>104</v>
      </c>
      <c r="D241" s="3">
        <v>109</v>
      </c>
      <c r="E241" s="3">
        <v>133</v>
      </c>
      <c r="F241" s="3">
        <v>80</v>
      </c>
    </row>
    <row r="242" spans="1:6" x14ac:dyDescent="0.25">
      <c r="A242" s="3" t="s">
        <v>184</v>
      </c>
      <c r="B242" s="3" t="s">
        <v>98</v>
      </c>
      <c r="C242" s="3">
        <v>161</v>
      </c>
      <c r="D242" s="3">
        <v>237</v>
      </c>
      <c r="E242" s="3">
        <v>267</v>
      </c>
      <c r="F242" s="3">
        <v>184</v>
      </c>
    </row>
    <row r="243" spans="1:6" x14ac:dyDescent="0.25">
      <c r="A243" s="3" t="s">
        <v>185</v>
      </c>
      <c r="B243" s="3" t="s">
        <v>83</v>
      </c>
      <c r="C243" s="3">
        <v>660</v>
      </c>
      <c r="D243" s="3">
        <v>322</v>
      </c>
      <c r="E243" s="3">
        <v>694</v>
      </c>
      <c r="F243" s="3">
        <v>678</v>
      </c>
    </row>
    <row r="244" spans="1:6" x14ac:dyDescent="0.25">
      <c r="A244" s="3" t="s">
        <v>185</v>
      </c>
      <c r="B244" s="3" t="s">
        <v>84</v>
      </c>
      <c r="C244" s="3">
        <v>669</v>
      </c>
      <c r="D244" s="3">
        <v>594</v>
      </c>
      <c r="E244" s="3">
        <v>678</v>
      </c>
      <c r="F244" s="3">
        <v>628</v>
      </c>
    </row>
    <row r="245" spans="1:6" x14ac:dyDescent="0.25">
      <c r="A245" s="3" t="s">
        <v>185</v>
      </c>
      <c r="B245" s="3" t="s">
        <v>85</v>
      </c>
      <c r="C245" s="3">
        <v>696</v>
      </c>
      <c r="D245" s="3">
        <v>603</v>
      </c>
      <c r="E245" s="3">
        <v>920</v>
      </c>
      <c r="F245" s="3">
        <v>844</v>
      </c>
    </row>
    <row r="246" spans="1:6" x14ac:dyDescent="0.25">
      <c r="A246" s="3" t="s">
        <v>185</v>
      </c>
      <c r="B246" s="3" t="s">
        <v>86</v>
      </c>
      <c r="C246" s="3">
        <v>731</v>
      </c>
      <c r="D246" s="3">
        <v>1439</v>
      </c>
      <c r="E246" s="3">
        <v>762</v>
      </c>
      <c r="F246" s="3">
        <v>880</v>
      </c>
    </row>
    <row r="247" spans="1:6" x14ac:dyDescent="0.25">
      <c r="A247" s="3" t="s">
        <v>185</v>
      </c>
      <c r="B247" s="3" t="s">
        <v>87</v>
      </c>
      <c r="C247" s="3">
        <v>976</v>
      </c>
      <c r="D247" s="3">
        <v>1243</v>
      </c>
      <c r="E247" s="3">
        <v>1007</v>
      </c>
      <c r="F247" s="3">
        <v>966</v>
      </c>
    </row>
    <row r="248" spans="1:6" x14ac:dyDescent="0.25">
      <c r="A248" s="3" t="s">
        <v>185</v>
      </c>
      <c r="B248" s="3" t="s">
        <v>88</v>
      </c>
      <c r="C248" s="3">
        <v>2454</v>
      </c>
      <c r="D248" s="3">
        <v>3534</v>
      </c>
      <c r="E248" s="3">
        <v>2449</v>
      </c>
      <c r="F248" s="3">
        <v>2702</v>
      </c>
    </row>
    <row r="249" spans="1:6" x14ac:dyDescent="0.25">
      <c r="A249" s="3" t="s">
        <v>185</v>
      </c>
      <c r="B249" s="3" t="s">
        <v>89</v>
      </c>
      <c r="C249" s="3">
        <v>3331</v>
      </c>
      <c r="D249" s="3">
        <v>6367</v>
      </c>
      <c r="E249" s="3">
        <v>4595</v>
      </c>
      <c r="F249" s="3">
        <v>4347</v>
      </c>
    </row>
    <row r="250" spans="1:6" x14ac:dyDescent="0.25">
      <c r="A250" s="3" t="s">
        <v>185</v>
      </c>
      <c r="B250" s="3" t="s">
        <v>90</v>
      </c>
      <c r="C250" s="3">
        <v>1688</v>
      </c>
      <c r="D250" s="3">
        <v>2470</v>
      </c>
      <c r="E250" s="3">
        <v>1688</v>
      </c>
      <c r="F250" s="3">
        <v>1532</v>
      </c>
    </row>
    <row r="251" spans="1:6" x14ac:dyDescent="0.25">
      <c r="A251" s="3" t="s">
        <v>185</v>
      </c>
      <c r="B251" s="3" t="s">
        <v>91</v>
      </c>
      <c r="C251" s="3">
        <v>1343</v>
      </c>
      <c r="D251" s="3">
        <v>1796</v>
      </c>
      <c r="E251" s="3">
        <v>1503</v>
      </c>
      <c r="F251" s="3">
        <v>1310</v>
      </c>
    </row>
    <row r="252" spans="1:6" x14ac:dyDescent="0.25">
      <c r="A252" s="3" t="s">
        <v>185</v>
      </c>
      <c r="B252" s="3" t="s">
        <v>92</v>
      </c>
      <c r="C252" s="3"/>
      <c r="D252" s="3"/>
      <c r="E252" s="3">
        <v>1054</v>
      </c>
      <c r="F252" s="3">
        <v>1168</v>
      </c>
    </row>
    <row r="253" spans="1:6" x14ac:dyDescent="0.25">
      <c r="A253" s="3" t="s">
        <v>185</v>
      </c>
      <c r="B253" s="3" t="s">
        <v>93</v>
      </c>
      <c r="C253" s="3">
        <v>3503</v>
      </c>
      <c r="D253" s="3">
        <v>4422</v>
      </c>
      <c r="E253" s="3">
        <v>2787</v>
      </c>
      <c r="F253" s="3">
        <v>2485</v>
      </c>
    </row>
    <row r="254" spans="1:6" x14ac:dyDescent="0.25">
      <c r="A254" s="3" t="s">
        <v>185</v>
      </c>
      <c r="B254" s="3" t="s">
        <v>94</v>
      </c>
      <c r="C254" s="3">
        <v>1899</v>
      </c>
      <c r="D254" s="3">
        <v>2658</v>
      </c>
      <c r="E254" s="3">
        <v>2044</v>
      </c>
      <c r="F254" s="3">
        <v>1735</v>
      </c>
    </row>
    <row r="255" spans="1:6" x14ac:dyDescent="0.25">
      <c r="A255" s="3" t="s">
        <v>185</v>
      </c>
      <c r="B255" s="3" t="s">
        <v>95</v>
      </c>
      <c r="C255" s="3">
        <v>1447</v>
      </c>
      <c r="D255" s="3">
        <v>1448</v>
      </c>
      <c r="E255" s="3">
        <v>1431</v>
      </c>
      <c r="F255" s="3">
        <v>1375</v>
      </c>
    </row>
    <row r="256" spans="1:6" x14ac:dyDescent="0.25">
      <c r="A256" s="3" t="s">
        <v>185</v>
      </c>
      <c r="B256" s="3" t="s">
        <v>96</v>
      </c>
      <c r="C256" s="3">
        <v>1872</v>
      </c>
      <c r="D256" s="3">
        <v>2677</v>
      </c>
      <c r="E256" s="3">
        <v>1776</v>
      </c>
      <c r="F256" s="3">
        <v>1387</v>
      </c>
    </row>
    <row r="257" spans="1:6" x14ac:dyDescent="0.25">
      <c r="A257" s="3" t="s">
        <v>185</v>
      </c>
      <c r="B257" s="3" t="s">
        <v>97</v>
      </c>
      <c r="C257" s="3">
        <v>609</v>
      </c>
      <c r="D257" s="3">
        <v>390</v>
      </c>
      <c r="E257" s="3">
        <v>629</v>
      </c>
      <c r="F257" s="3">
        <v>466</v>
      </c>
    </row>
    <row r="258" spans="1:6" x14ac:dyDescent="0.25">
      <c r="A258" s="3" t="s">
        <v>185</v>
      </c>
      <c r="B258" s="3" t="s">
        <v>98</v>
      </c>
      <c r="C258" s="3">
        <v>723</v>
      </c>
      <c r="D258" s="3">
        <v>730</v>
      </c>
      <c r="E258" s="3">
        <v>892</v>
      </c>
      <c r="F258" s="3">
        <v>628</v>
      </c>
    </row>
    <row r="259" spans="1:6" x14ac:dyDescent="0.25">
      <c r="A259" s="3" t="s">
        <v>130</v>
      </c>
      <c r="B259" s="3" t="s">
        <v>83</v>
      </c>
      <c r="C259" s="3">
        <v>1</v>
      </c>
      <c r="D259" s="3"/>
      <c r="E259" s="3"/>
      <c r="F259" s="3"/>
    </row>
    <row r="260" spans="1:6" x14ac:dyDescent="0.25">
      <c r="A260" s="3" t="s">
        <v>130</v>
      </c>
      <c r="B260" s="3" t="s">
        <v>84</v>
      </c>
      <c r="C260" s="3"/>
      <c r="D260" s="3"/>
      <c r="E260" s="3">
        <v>1</v>
      </c>
      <c r="F260" s="3"/>
    </row>
    <row r="261" spans="1:6" x14ac:dyDescent="0.25">
      <c r="A261" s="3" t="s">
        <v>130</v>
      </c>
      <c r="B261" s="3" t="s">
        <v>85</v>
      </c>
      <c r="C261" s="3">
        <v>2</v>
      </c>
      <c r="D261" s="3"/>
      <c r="E261" s="3">
        <v>3</v>
      </c>
      <c r="F261" s="3"/>
    </row>
    <row r="262" spans="1:6" x14ac:dyDescent="0.25">
      <c r="A262" s="3" t="s">
        <v>130</v>
      </c>
      <c r="B262" s="3" t="s">
        <v>86</v>
      </c>
      <c r="C262" s="3">
        <v>1</v>
      </c>
      <c r="D262" s="3"/>
      <c r="E262" s="3"/>
      <c r="F262" s="3"/>
    </row>
    <row r="263" spans="1:6" x14ac:dyDescent="0.25">
      <c r="A263" s="3" t="s">
        <v>130</v>
      </c>
      <c r="B263" s="3" t="s">
        <v>87</v>
      </c>
      <c r="C263" s="3">
        <v>1</v>
      </c>
      <c r="D263" s="3">
        <v>1</v>
      </c>
      <c r="E263" s="3"/>
      <c r="F263" s="3"/>
    </row>
    <row r="264" spans="1:6" x14ac:dyDescent="0.25">
      <c r="A264" s="3" t="s">
        <v>130</v>
      </c>
      <c r="B264" s="3" t="s">
        <v>88</v>
      </c>
      <c r="C264" s="3">
        <v>1</v>
      </c>
      <c r="D264" s="3"/>
      <c r="E264" s="3"/>
      <c r="F264" s="3"/>
    </row>
    <row r="265" spans="1:6" x14ac:dyDescent="0.25">
      <c r="A265" s="3" t="s">
        <v>130</v>
      </c>
      <c r="B265" s="3" t="s">
        <v>89</v>
      </c>
      <c r="C265" s="3">
        <v>5</v>
      </c>
      <c r="D265" s="3">
        <v>2</v>
      </c>
      <c r="E265" s="3"/>
      <c r="F265" s="3"/>
    </row>
    <row r="266" spans="1:6" x14ac:dyDescent="0.25">
      <c r="A266" s="3" t="s">
        <v>130</v>
      </c>
      <c r="B266" s="3" t="s">
        <v>90</v>
      </c>
      <c r="C266" s="3">
        <v>2</v>
      </c>
      <c r="D266" s="3">
        <v>1</v>
      </c>
      <c r="E266" s="3"/>
      <c r="F266" s="3"/>
    </row>
    <row r="267" spans="1:6" x14ac:dyDescent="0.25">
      <c r="A267" s="3" t="s">
        <v>130</v>
      </c>
      <c r="B267" s="3" t="s">
        <v>91</v>
      </c>
      <c r="C267" s="3"/>
      <c r="D267" s="3"/>
      <c r="E267" s="3">
        <v>1</v>
      </c>
      <c r="F267" s="3"/>
    </row>
    <row r="268" spans="1:6" x14ac:dyDescent="0.25">
      <c r="A268" s="3" t="s">
        <v>130</v>
      </c>
      <c r="B268" s="3" t="s">
        <v>93</v>
      </c>
      <c r="C268" s="3">
        <v>3</v>
      </c>
      <c r="D268" s="3"/>
      <c r="E268" s="3"/>
      <c r="F268" s="3"/>
    </row>
    <row r="269" spans="1:6" x14ac:dyDescent="0.25">
      <c r="A269" s="3" t="s">
        <v>130</v>
      </c>
      <c r="B269" s="3" t="s">
        <v>94</v>
      </c>
      <c r="C269" s="3">
        <v>2</v>
      </c>
      <c r="D269" s="3">
        <v>1</v>
      </c>
      <c r="E269" s="3"/>
      <c r="F269" s="3"/>
    </row>
    <row r="270" spans="1:6" x14ac:dyDescent="0.25">
      <c r="A270" s="3" t="s">
        <v>130</v>
      </c>
      <c r="B270" s="3" t="s">
        <v>95</v>
      </c>
      <c r="C270" s="3">
        <v>2</v>
      </c>
      <c r="D270" s="3"/>
      <c r="E270" s="3"/>
      <c r="F270" s="3"/>
    </row>
    <row r="271" spans="1:6" x14ac:dyDescent="0.25">
      <c r="A271" s="3" t="s">
        <v>130</v>
      </c>
      <c r="B271" s="3" t="s">
        <v>96</v>
      </c>
      <c r="C271" s="3">
        <v>1</v>
      </c>
      <c r="D271" s="3"/>
      <c r="E271" s="3"/>
      <c r="F271" s="3"/>
    </row>
    <row r="272" spans="1:6" x14ac:dyDescent="0.25">
      <c r="A272" s="3" t="s">
        <v>130</v>
      </c>
      <c r="B272" s="3" t="s">
        <v>97</v>
      </c>
      <c r="C272" s="3"/>
      <c r="D272" s="3"/>
      <c r="E272" s="3"/>
      <c r="F272" s="3"/>
    </row>
    <row r="273" spans="1:6" x14ac:dyDescent="0.25">
      <c r="A273" s="3" t="s">
        <v>130</v>
      </c>
      <c r="B273" s="3" t="s">
        <v>98</v>
      </c>
      <c r="C273" s="3"/>
      <c r="D273" s="3"/>
      <c r="E273" s="3"/>
      <c r="F273" s="3"/>
    </row>
    <row r="274" spans="1:6" x14ac:dyDescent="0.25">
      <c r="A274" s="3" t="s">
        <v>130</v>
      </c>
      <c r="B274" s="3" t="s">
        <v>92</v>
      </c>
      <c r="C274" s="3"/>
      <c r="D274" s="3"/>
      <c r="E274" s="3">
        <v>1</v>
      </c>
      <c r="F274" s="3"/>
    </row>
  </sheetData>
  <mergeCells count="4">
    <mergeCell ref="A5:F5"/>
    <mergeCell ref="A73:F73"/>
    <mergeCell ref="A141:F141"/>
    <mergeCell ref="A209:F209"/>
  </mergeCells>
  <pageMargins left="0.7" right="0.7" top="0.75" bottom="0.75" header="0.3" footer="0.3"/>
  <pageSetup paperSize="9" orientation="portrait" horizontalDpi="300" verticalDpi="300"/>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F50"/>
  <sheetViews>
    <sheetView workbookViewId="0"/>
  </sheetViews>
  <sheetFormatPr baseColWidth="10" defaultColWidth="11.42578125" defaultRowHeight="15" x14ac:dyDescent="0.25"/>
  <cols>
    <col min="1" max="1" width="33.28515625" bestFit="1" customWidth="1"/>
    <col min="2" max="2" width="12.42578125" bestFit="1" customWidth="1"/>
  </cols>
  <sheetData>
    <row r="1" spans="1:6" x14ac:dyDescent="0.25">
      <c r="A1" s="5" t="str">
        <f>HYPERLINK("#'Indice'!A1", "Indice")</f>
        <v>Indice</v>
      </c>
    </row>
    <row r="2" spans="1:6" x14ac:dyDescent="0.25">
      <c r="A2" s="15" t="s">
        <v>182</v>
      </c>
    </row>
    <row r="3" spans="1:6" x14ac:dyDescent="0.25">
      <c r="A3" s="8" t="s">
        <v>62</v>
      </c>
    </row>
    <row r="5" spans="1:6" x14ac:dyDescent="0.25">
      <c r="A5" s="31" t="s">
        <v>63</v>
      </c>
      <c r="B5" s="31"/>
      <c r="C5" s="31"/>
      <c r="D5" s="31"/>
      <c r="E5" s="31"/>
      <c r="F5" s="31"/>
    </row>
    <row r="6" spans="1:6" x14ac:dyDescent="0.25">
      <c r="A6" s="4" t="s">
        <v>64</v>
      </c>
      <c r="B6" s="4" t="s">
        <v>5</v>
      </c>
      <c r="C6" s="4" t="s">
        <v>68</v>
      </c>
      <c r="D6" s="4" t="s">
        <v>69</v>
      </c>
      <c r="E6" s="4" t="s">
        <v>70</v>
      </c>
      <c r="F6" s="4" t="s">
        <v>72</v>
      </c>
    </row>
    <row r="7" spans="1:6" x14ac:dyDescent="0.25">
      <c r="A7" s="1" t="s">
        <v>183</v>
      </c>
      <c r="B7" s="1" t="s">
        <v>99</v>
      </c>
      <c r="C7" s="1">
        <v>31.775251030921901</v>
      </c>
      <c r="D7" s="1">
        <v>21.5769797563553</v>
      </c>
      <c r="E7" s="1">
        <v>22.263355553150198</v>
      </c>
      <c r="F7" s="1">
        <v>23.2379719614983</v>
      </c>
    </row>
    <row r="8" spans="1:6" x14ac:dyDescent="0.25">
      <c r="A8" s="1" t="s">
        <v>183</v>
      </c>
      <c r="B8" s="1" t="s">
        <v>100</v>
      </c>
      <c r="C8" s="1">
        <v>34.922125935554497</v>
      </c>
      <c r="D8" s="1">
        <v>26.852747797966</v>
      </c>
      <c r="E8" s="1">
        <v>27.516832947731</v>
      </c>
      <c r="F8" s="1">
        <v>31.620347499847401</v>
      </c>
    </row>
    <row r="9" spans="1:6" x14ac:dyDescent="0.25">
      <c r="A9" s="1" t="s">
        <v>184</v>
      </c>
      <c r="B9" s="1" t="s">
        <v>99</v>
      </c>
      <c r="C9" s="1">
        <v>15.4651135206223</v>
      </c>
      <c r="D9" s="1">
        <v>23.142628371715499</v>
      </c>
      <c r="E9" s="1">
        <v>21.448531746864301</v>
      </c>
      <c r="F9" s="1">
        <v>19.8322802782059</v>
      </c>
    </row>
    <row r="10" spans="1:6" x14ac:dyDescent="0.25">
      <c r="A10" s="1" t="s">
        <v>184</v>
      </c>
      <c r="B10" s="1" t="s">
        <v>100</v>
      </c>
      <c r="C10" s="1">
        <v>12.8349810838699</v>
      </c>
      <c r="D10" s="1">
        <v>20.6766903400421</v>
      </c>
      <c r="E10" s="1">
        <v>19.604964554309799</v>
      </c>
      <c r="F10" s="1">
        <v>18.696896731853499</v>
      </c>
    </row>
    <row r="11" spans="1:6" x14ac:dyDescent="0.25">
      <c r="A11" s="1" t="s">
        <v>185</v>
      </c>
      <c r="B11" s="1" t="s">
        <v>99</v>
      </c>
      <c r="C11" s="1">
        <v>52.720332145690897</v>
      </c>
      <c r="D11" s="1">
        <v>55.2742183208466</v>
      </c>
      <c r="E11" s="1">
        <v>56.270378828048699</v>
      </c>
      <c r="F11" s="1">
        <v>56.929749250412002</v>
      </c>
    </row>
    <row r="12" spans="1:6" x14ac:dyDescent="0.25">
      <c r="A12" s="1" t="s">
        <v>185</v>
      </c>
      <c r="B12" s="1" t="s">
        <v>100</v>
      </c>
      <c r="C12" s="1">
        <v>52.169793844223001</v>
      </c>
      <c r="D12" s="1">
        <v>52.458411455154398</v>
      </c>
      <c r="E12" s="1">
        <v>52.876341342925997</v>
      </c>
      <c r="F12" s="1">
        <v>49.682757258415201</v>
      </c>
    </row>
    <row r="13" spans="1:6" x14ac:dyDescent="0.25">
      <c r="A13" s="1" t="s">
        <v>130</v>
      </c>
      <c r="B13" s="1" t="s">
        <v>99</v>
      </c>
      <c r="C13" s="1">
        <v>3.9304612437263103E-2</v>
      </c>
      <c r="D13" s="1">
        <v>6.1742641264572696E-3</v>
      </c>
      <c r="E13" s="1">
        <v>1.7733268032316101E-2</v>
      </c>
      <c r="F13" s="1"/>
    </row>
    <row r="14" spans="1:6" x14ac:dyDescent="0.25">
      <c r="A14" s="1" t="s">
        <v>130</v>
      </c>
      <c r="B14" s="1" t="s">
        <v>100</v>
      </c>
      <c r="C14" s="1">
        <v>7.3100649751722799E-2</v>
      </c>
      <c r="D14" s="1">
        <v>1.21525466965977E-2</v>
      </c>
      <c r="E14" s="1">
        <v>1.86091510840924E-3</v>
      </c>
      <c r="F14" s="1"/>
    </row>
    <row r="17" spans="1:6" x14ac:dyDescent="0.25">
      <c r="A17" s="31" t="s">
        <v>78</v>
      </c>
      <c r="B17" s="31"/>
      <c r="C17" s="31"/>
      <c r="D17" s="31"/>
      <c r="E17" s="31"/>
      <c r="F17" s="31"/>
    </row>
    <row r="18" spans="1:6" x14ac:dyDescent="0.25">
      <c r="A18" s="4" t="s">
        <v>64</v>
      </c>
      <c r="B18" s="4" t="s">
        <v>5</v>
      </c>
      <c r="C18" s="4" t="s">
        <v>68</v>
      </c>
      <c r="D18" s="4" t="s">
        <v>69</v>
      </c>
      <c r="E18" s="4" t="s">
        <v>70</v>
      </c>
      <c r="F18" s="4" t="s">
        <v>72</v>
      </c>
    </row>
    <row r="19" spans="1:6" x14ac:dyDescent="0.25">
      <c r="A19" s="2" t="s">
        <v>183</v>
      </c>
      <c r="B19" s="2" t="s">
        <v>99</v>
      </c>
      <c r="C19" s="2">
        <v>0.75539886020124003</v>
      </c>
      <c r="D19" s="2">
        <v>0.43892776593565902</v>
      </c>
      <c r="E19" s="2">
        <v>0.53286235779523805</v>
      </c>
      <c r="F19" s="2">
        <v>0.41980980895459702</v>
      </c>
    </row>
    <row r="20" spans="1:6" x14ac:dyDescent="0.25">
      <c r="A20" s="2" t="s">
        <v>183</v>
      </c>
      <c r="B20" s="2" t="s">
        <v>100</v>
      </c>
      <c r="C20" s="2">
        <v>0.93258656561374698</v>
      </c>
      <c r="D20" s="2">
        <v>0.66553358919918504</v>
      </c>
      <c r="E20" s="2">
        <v>0.75960862450301603</v>
      </c>
      <c r="F20" s="2">
        <v>0.52197477780282497</v>
      </c>
    </row>
    <row r="21" spans="1:6" x14ac:dyDescent="0.25">
      <c r="A21" s="2" t="s">
        <v>184</v>
      </c>
      <c r="B21" s="2" t="s">
        <v>99</v>
      </c>
      <c r="C21" s="2">
        <v>0.58780889958143201</v>
      </c>
      <c r="D21" s="2">
        <v>0.53300810977816604</v>
      </c>
      <c r="E21" s="2">
        <v>0.63552167266607296</v>
      </c>
      <c r="F21" s="2">
        <v>0.44607250019908001</v>
      </c>
    </row>
    <row r="22" spans="1:6" x14ac:dyDescent="0.25">
      <c r="A22" s="2" t="s">
        <v>184</v>
      </c>
      <c r="B22" s="2" t="s">
        <v>100</v>
      </c>
      <c r="C22" s="2">
        <v>0.72323288768529903</v>
      </c>
      <c r="D22" s="2">
        <v>0.55050030350685097</v>
      </c>
      <c r="E22" s="2">
        <v>0.56284312158823002</v>
      </c>
      <c r="F22" s="2">
        <v>0.41654962114989802</v>
      </c>
    </row>
    <row r="23" spans="1:6" x14ac:dyDescent="0.25">
      <c r="A23" s="2" t="s">
        <v>185</v>
      </c>
      <c r="B23" s="2" t="s">
        <v>99</v>
      </c>
      <c r="C23" s="2">
        <v>0.84152007475495305</v>
      </c>
      <c r="D23" s="2">
        <v>0.61507755890488602</v>
      </c>
      <c r="E23" s="2">
        <v>0.72855101898312602</v>
      </c>
      <c r="F23" s="2">
        <v>0.55018058046698604</v>
      </c>
    </row>
    <row r="24" spans="1:6" x14ac:dyDescent="0.25">
      <c r="A24" s="2" t="s">
        <v>185</v>
      </c>
      <c r="B24" s="2" t="s">
        <v>100</v>
      </c>
      <c r="C24" s="2">
        <v>1.01000545546412</v>
      </c>
      <c r="D24" s="2">
        <v>0.69035817869007599</v>
      </c>
      <c r="E24" s="2">
        <v>0.84292609244585004</v>
      </c>
      <c r="F24" s="2">
        <v>0.54500359110534202</v>
      </c>
    </row>
    <row r="25" spans="1:6" x14ac:dyDescent="0.25">
      <c r="A25" s="2" t="s">
        <v>130</v>
      </c>
      <c r="B25" s="2" t="s">
        <v>99</v>
      </c>
      <c r="C25" s="2">
        <v>1.4491604815702899E-2</v>
      </c>
      <c r="D25" s="2">
        <v>4.5219359890325004E-3</v>
      </c>
      <c r="E25" s="2">
        <v>8.6959560576360707E-3</v>
      </c>
      <c r="F25" s="2"/>
    </row>
    <row r="26" spans="1:6" x14ac:dyDescent="0.25">
      <c r="A26" s="2" t="s">
        <v>130</v>
      </c>
      <c r="B26" s="2" t="s">
        <v>100</v>
      </c>
      <c r="C26" s="2">
        <v>2.74608726613224E-2</v>
      </c>
      <c r="D26" s="2">
        <v>7.6080810686107699E-3</v>
      </c>
      <c r="E26" s="2">
        <v>1.86070956260664E-3</v>
      </c>
      <c r="F26" s="2"/>
    </row>
    <row r="29" spans="1:6" x14ac:dyDescent="0.25">
      <c r="A29" s="31" t="s">
        <v>79</v>
      </c>
      <c r="B29" s="31"/>
      <c r="C29" s="31"/>
      <c r="D29" s="31"/>
      <c r="E29" s="31"/>
      <c r="F29" s="31"/>
    </row>
    <row r="30" spans="1:6" x14ac:dyDescent="0.25">
      <c r="A30" s="4" t="s">
        <v>64</v>
      </c>
      <c r="B30" s="4" t="s">
        <v>5</v>
      </c>
      <c r="C30" s="4" t="s">
        <v>68</v>
      </c>
      <c r="D30" s="4" t="s">
        <v>69</v>
      </c>
      <c r="E30" s="4" t="s">
        <v>70</v>
      </c>
      <c r="F30" s="4" t="s">
        <v>72</v>
      </c>
    </row>
    <row r="31" spans="1:6" x14ac:dyDescent="0.25">
      <c r="A31" s="3" t="s">
        <v>183</v>
      </c>
      <c r="B31" s="3" t="s">
        <v>99</v>
      </c>
      <c r="C31" s="3">
        <v>697680</v>
      </c>
      <c r="D31" s="3">
        <v>478769</v>
      </c>
      <c r="E31" s="3">
        <v>467030</v>
      </c>
      <c r="F31" s="3">
        <v>478946</v>
      </c>
    </row>
    <row r="32" spans="1:6" x14ac:dyDescent="0.25">
      <c r="A32" s="3" t="s">
        <v>183</v>
      </c>
      <c r="B32" s="3" t="s">
        <v>100</v>
      </c>
      <c r="C32" s="3">
        <v>393169</v>
      </c>
      <c r="D32" s="3">
        <v>324817</v>
      </c>
      <c r="E32" s="3">
        <v>369668</v>
      </c>
      <c r="F32" s="3">
        <v>610144</v>
      </c>
    </row>
    <row r="33" spans="1:6" x14ac:dyDescent="0.25">
      <c r="A33" s="3" t="s">
        <v>184</v>
      </c>
      <c r="B33" s="3" t="s">
        <v>99</v>
      </c>
      <c r="C33" s="3">
        <v>339563</v>
      </c>
      <c r="D33" s="3">
        <v>513509</v>
      </c>
      <c r="E33" s="3">
        <v>449937</v>
      </c>
      <c r="F33" s="3">
        <v>408753</v>
      </c>
    </row>
    <row r="34" spans="1:6" x14ac:dyDescent="0.25">
      <c r="A34" s="3" t="s">
        <v>184</v>
      </c>
      <c r="B34" s="3" t="s">
        <v>100</v>
      </c>
      <c r="C34" s="3">
        <v>144502</v>
      </c>
      <c r="D34" s="3">
        <v>250110</v>
      </c>
      <c r="E34" s="3">
        <v>263378</v>
      </c>
      <c r="F34" s="3">
        <v>360774</v>
      </c>
    </row>
    <row r="35" spans="1:6" x14ac:dyDescent="0.25">
      <c r="A35" s="3" t="s">
        <v>185</v>
      </c>
      <c r="B35" s="3" t="s">
        <v>99</v>
      </c>
      <c r="C35" s="3">
        <v>1157565</v>
      </c>
      <c r="D35" s="3">
        <v>1226473</v>
      </c>
      <c r="E35" s="3">
        <v>1180413</v>
      </c>
      <c r="F35" s="3">
        <v>1173350</v>
      </c>
    </row>
    <row r="36" spans="1:6" x14ac:dyDescent="0.25">
      <c r="A36" s="3" t="s">
        <v>185</v>
      </c>
      <c r="B36" s="3" t="s">
        <v>100</v>
      </c>
      <c r="C36" s="3">
        <v>587351</v>
      </c>
      <c r="D36" s="3">
        <v>634549</v>
      </c>
      <c r="E36" s="3">
        <v>710354</v>
      </c>
      <c r="F36" s="3">
        <v>958675</v>
      </c>
    </row>
    <row r="37" spans="1:6" x14ac:dyDescent="0.25">
      <c r="A37" s="3" t="s">
        <v>130</v>
      </c>
      <c r="B37" s="3" t="s">
        <v>99</v>
      </c>
      <c r="C37" s="3">
        <v>863</v>
      </c>
      <c r="D37" s="3">
        <v>137</v>
      </c>
      <c r="E37" s="3">
        <v>372</v>
      </c>
      <c r="F37" s="3"/>
    </row>
    <row r="38" spans="1:6" x14ac:dyDescent="0.25">
      <c r="A38" s="3" t="s">
        <v>130</v>
      </c>
      <c r="B38" s="3" t="s">
        <v>100</v>
      </c>
      <c r="C38" s="3">
        <v>823</v>
      </c>
      <c r="D38" s="3">
        <v>147</v>
      </c>
      <c r="E38" s="3">
        <v>25</v>
      </c>
      <c r="F38" s="3"/>
    </row>
    <row r="41" spans="1:6" x14ac:dyDescent="0.25">
      <c r="A41" s="31" t="s">
        <v>80</v>
      </c>
      <c r="B41" s="31"/>
      <c r="C41" s="31"/>
      <c r="D41" s="31"/>
      <c r="E41" s="31"/>
      <c r="F41" s="31"/>
    </row>
    <row r="42" spans="1:6" x14ac:dyDescent="0.25">
      <c r="A42" s="4" t="s">
        <v>64</v>
      </c>
      <c r="B42" s="4" t="s">
        <v>5</v>
      </c>
      <c r="C42" s="4" t="s">
        <v>68</v>
      </c>
      <c r="D42" s="4" t="s">
        <v>69</v>
      </c>
      <c r="E42" s="4" t="s">
        <v>70</v>
      </c>
      <c r="F42" s="4" t="s">
        <v>72</v>
      </c>
    </row>
    <row r="43" spans="1:6" x14ac:dyDescent="0.25">
      <c r="A43" s="3" t="s">
        <v>183</v>
      </c>
      <c r="B43" s="3" t="s">
        <v>99</v>
      </c>
      <c r="C43" s="3">
        <v>9542</v>
      </c>
      <c r="D43" s="3">
        <v>8459</v>
      </c>
      <c r="E43" s="3">
        <v>6645</v>
      </c>
      <c r="F43" s="3">
        <v>5783</v>
      </c>
    </row>
    <row r="44" spans="1:6" x14ac:dyDescent="0.25">
      <c r="A44" s="3" t="s">
        <v>183</v>
      </c>
      <c r="B44" s="3" t="s">
        <v>100</v>
      </c>
      <c r="C44" s="3">
        <v>6076</v>
      </c>
      <c r="D44" s="3">
        <v>5883</v>
      </c>
      <c r="E44" s="3">
        <v>5384</v>
      </c>
      <c r="F44" s="3">
        <v>7898</v>
      </c>
    </row>
    <row r="45" spans="1:6" x14ac:dyDescent="0.25">
      <c r="A45" s="3" t="s">
        <v>184</v>
      </c>
      <c r="B45" s="3" t="s">
        <v>99</v>
      </c>
      <c r="C45" s="3">
        <v>3274</v>
      </c>
      <c r="D45" s="3">
        <v>6028</v>
      </c>
      <c r="E45" s="3">
        <v>4352</v>
      </c>
      <c r="F45" s="3">
        <v>3310</v>
      </c>
    </row>
    <row r="46" spans="1:6" x14ac:dyDescent="0.25">
      <c r="A46" s="3" t="s">
        <v>184</v>
      </c>
      <c r="B46" s="3" t="s">
        <v>100</v>
      </c>
      <c r="C46" s="3">
        <v>1583</v>
      </c>
      <c r="D46" s="3">
        <v>3355</v>
      </c>
      <c r="E46" s="3">
        <v>2936</v>
      </c>
      <c r="F46" s="3">
        <v>3370</v>
      </c>
    </row>
    <row r="47" spans="1:6" x14ac:dyDescent="0.25">
      <c r="A47" s="3" t="s">
        <v>185</v>
      </c>
      <c r="B47" s="3" t="s">
        <v>99</v>
      </c>
      <c r="C47" s="3">
        <v>14545</v>
      </c>
      <c r="D47" s="3">
        <v>19646</v>
      </c>
      <c r="E47" s="3">
        <v>15024</v>
      </c>
      <c r="F47" s="3">
        <v>12064</v>
      </c>
    </row>
    <row r="48" spans="1:6" x14ac:dyDescent="0.25">
      <c r="A48" s="3" t="s">
        <v>185</v>
      </c>
      <c r="B48" s="3" t="s">
        <v>100</v>
      </c>
      <c r="C48" s="3">
        <v>8056</v>
      </c>
      <c r="D48" s="3">
        <v>11047</v>
      </c>
      <c r="E48" s="3">
        <v>9885</v>
      </c>
      <c r="F48" s="3">
        <v>11067</v>
      </c>
    </row>
    <row r="49" spans="1:6" x14ac:dyDescent="0.25">
      <c r="A49" s="3" t="s">
        <v>130</v>
      </c>
      <c r="B49" s="3" t="s">
        <v>99</v>
      </c>
      <c r="C49" s="3">
        <v>9</v>
      </c>
      <c r="D49" s="3">
        <v>2</v>
      </c>
      <c r="E49" s="3">
        <v>5</v>
      </c>
      <c r="F49" s="3"/>
    </row>
    <row r="50" spans="1:6" x14ac:dyDescent="0.25">
      <c r="A50" s="3" t="s">
        <v>130</v>
      </c>
      <c r="B50" s="3" t="s">
        <v>100</v>
      </c>
      <c r="C50" s="3">
        <v>12</v>
      </c>
      <c r="D50" s="3">
        <v>3</v>
      </c>
      <c r="E50" s="3">
        <v>1</v>
      </c>
      <c r="F50" s="3"/>
    </row>
  </sheetData>
  <mergeCells count="4">
    <mergeCell ref="A5:F5"/>
    <mergeCell ref="A17:F17"/>
    <mergeCell ref="A29:F29"/>
    <mergeCell ref="A41:F41"/>
  </mergeCells>
  <pageMargins left="0.7" right="0.7" top="0.75" bottom="0.75" header="0.3" footer="0.3"/>
  <pageSetup paperSize="9" orientation="portrait" horizontalDpi="300" verticalDpi="300"/>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A1:F82"/>
  <sheetViews>
    <sheetView workbookViewId="0"/>
  </sheetViews>
  <sheetFormatPr baseColWidth="10" defaultColWidth="11.42578125" defaultRowHeight="15" x14ac:dyDescent="0.25"/>
  <cols>
    <col min="1" max="1" width="33.28515625" bestFit="1" customWidth="1"/>
    <col min="2" max="2" width="12.42578125" bestFit="1" customWidth="1"/>
  </cols>
  <sheetData>
    <row r="1" spans="1:6" x14ac:dyDescent="0.25">
      <c r="A1" s="5" t="str">
        <f>HYPERLINK("#'Indice'!A1", "Indice")</f>
        <v>Indice</v>
      </c>
    </row>
    <row r="2" spans="1:6" x14ac:dyDescent="0.25">
      <c r="A2" s="15" t="s">
        <v>182</v>
      </c>
    </row>
    <row r="3" spans="1:6" x14ac:dyDescent="0.25">
      <c r="A3" s="8" t="s">
        <v>62</v>
      </c>
    </row>
    <row r="5" spans="1:6" x14ac:dyDescent="0.25">
      <c r="A5" s="31" t="s">
        <v>63</v>
      </c>
      <c r="B5" s="31"/>
      <c r="C5" s="31"/>
      <c r="D5" s="31"/>
      <c r="E5" s="31"/>
      <c r="F5" s="31"/>
    </row>
    <row r="6" spans="1:6" x14ac:dyDescent="0.25">
      <c r="A6" s="4" t="s">
        <v>64</v>
      </c>
      <c r="B6" s="4" t="s">
        <v>5</v>
      </c>
      <c r="C6" s="4" t="s">
        <v>68</v>
      </c>
      <c r="D6" s="4" t="s">
        <v>69</v>
      </c>
      <c r="E6" s="4" t="s">
        <v>70</v>
      </c>
      <c r="F6" s="4" t="s">
        <v>72</v>
      </c>
    </row>
    <row r="7" spans="1:6" x14ac:dyDescent="0.25">
      <c r="A7" s="1" t="s">
        <v>183</v>
      </c>
      <c r="B7" s="1" t="s">
        <v>101</v>
      </c>
      <c r="C7" s="1">
        <v>28.182122111320499</v>
      </c>
      <c r="D7" s="1">
        <v>24.646861851215402</v>
      </c>
      <c r="E7" s="1">
        <v>26.532319188117999</v>
      </c>
      <c r="F7" s="1">
        <v>24.419477581977802</v>
      </c>
    </row>
    <row r="8" spans="1:6" x14ac:dyDescent="0.25">
      <c r="A8" s="1" t="s">
        <v>183</v>
      </c>
      <c r="B8" s="1" t="s">
        <v>102</v>
      </c>
      <c r="C8" s="1">
        <v>33.469587564468398</v>
      </c>
      <c r="D8" s="1">
        <v>23.910148441791499</v>
      </c>
      <c r="E8" s="1">
        <v>25.107732415199301</v>
      </c>
      <c r="F8" s="1">
        <v>25.470799207687399</v>
      </c>
    </row>
    <row r="9" spans="1:6" x14ac:dyDescent="0.25">
      <c r="A9" s="1" t="s">
        <v>183</v>
      </c>
      <c r="B9" s="1" t="s">
        <v>103</v>
      </c>
      <c r="C9" s="1">
        <v>36.416107416152997</v>
      </c>
      <c r="D9" s="1">
        <v>24.7046068310738</v>
      </c>
      <c r="E9" s="1">
        <v>25.391253829002402</v>
      </c>
      <c r="F9" s="1">
        <v>29.048165678977998</v>
      </c>
    </row>
    <row r="10" spans="1:6" x14ac:dyDescent="0.25">
      <c r="A10" s="1" t="s">
        <v>183</v>
      </c>
      <c r="B10" s="1" t="s">
        <v>104</v>
      </c>
      <c r="C10" s="1">
        <v>29.421880841255199</v>
      </c>
      <c r="D10" s="1">
        <v>21.983744204044299</v>
      </c>
      <c r="E10" s="1">
        <v>22.952537238597898</v>
      </c>
      <c r="F10" s="1">
        <v>27.104958891868598</v>
      </c>
    </row>
    <row r="11" spans="1:6" x14ac:dyDescent="0.25">
      <c r="A11" s="1" t="s">
        <v>184</v>
      </c>
      <c r="B11" s="1" t="s">
        <v>101</v>
      </c>
      <c r="C11" s="1">
        <v>12.010432034730901</v>
      </c>
      <c r="D11" s="1">
        <v>22.122821211814902</v>
      </c>
      <c r="E11" s="1">
        <v>15.7077252864838</v>
      </c>
      <c r="F11" s="1">
        <v>20.001500844955402</v>
      </c>
    </row>
    <row r="12" spans="1:6" x14ac:dyDescent="0.25">
      <c r="A12" s="1" t="s">
        <v>184</v>
      </c>
      <c r="B12" s="1" t="s">
        <v>102</v>
      </c>
      <c r="C12" s="1">
        <v>20.1840505003929</v>
      </c>
      <c r="D12" s="1">
        <v>25.1413285732269</v>
      </c>
      <c r="E12" s="1">
        <v>20.6515029072762</v>
      </c>
      <c r="F12" s="1">
        <v>22.7481052279472</v>
      </c>
    </row>
    <row r="13" spans="1:6" x14ac:dyDescent="0.25">
      <c r="A13" s="1" t="s">
        <v>184</v>
      </c>
      <c r="B13" s="1" t="s">
        <v>103</v>
      </c>
      <c r="C13" s="1">
        <v>17.4474075436592</v>
      </c>
      <c r="D13" s="1">
        <v>25.796851515770001</v>
      </c>
      <c r="E13" s="1">
        <v>25.060018897056601</v>
      </c>
      <c r="F13" s="1">
        <v>20.159764587879199</v>
      </c>
    </row>
    <row r="14" spans="1:6" x14ac:dyDescent="0.25">
      <c r="A14" s="1" t="s">
        <v>184</v>
      </c>
      <c r="B14" s="1" t="s">
        <v>104</v>
      </c>
      <c r="C14" s="1">
        <v>8.5791319608688408</v>
      </c>
      <c r="D14" s="1">
        <v>17.523145675659201</v>
      </c>
      <c r="E14" s="1">
        <v>17.556560039520299</v>
      </c>
      <c r="F14" s="1">
        <v>16.629394888877901</v>
      </c>
    </row>
    <row r="15" spans="1:6" x14ac:dyDescent="0.25">
      <c r="A15" s="1" t="s">
        <v>185</v>
      </c>
      <c r="B15" s="1" t="s">
        <v>101</v>
      </c>
      <c r="C15" s="1">
        <v>59.807449579238899</v>
      </c>
      <c r="D15" s="1">
        <v>53.230315446853602</v>
      </c>
      <c r="E15" s="1">
        <v>57.7599585056305</v>
      </c>
      <c r="F15" s="1">
        <v>55.579024553299</v>
      </c>
    </row>
    <row r="16" spans="1:6" x14ac:dyDescent="0.25">
      <c r="A16" s="1" t="s">
        <v>185</v>
      </c>
      <c r="B16" s="1" t="s">
        <v>102</v>
      </c>
      <c r="C16" s="1">
        <v>46.256265044212299</v>
      </c>
      <c r="D16" s="1">
        <v>50.940650701522799</v>
      </c>
      <c r="E16" s="1">
        <v>54.2090356349945</v>
      </c>
      <c r="F16" s="1">
        <v>51.781094074249303</v>
      </c>
    </row>
    <row r="17" spans="1:6" x14ac:dyDescent="0.25">
      <c r="A17" s="1" t="s">
        <v>185</v>
      </c>
      <c r="B17" s="1" t="s">
        <v>103</v>
      </c>
      <c r="C17" s="1">
        <v>46.083116531372099</v>
      </c>
      <c r="D17" s="1">
        <v>49.487271904945402</v>
      </c>
      <c r="E17" s="1">
        <v>49.542421102523797</v>
      </c>
      <c r="F17" s="1">
        <v>50.792068243026698</v>
      </c>
    </row>
    <row r="18" spans="1:6" x14ac:dyDescent="0.25">
      <c r="A18" s="1" t="s">
        <v>185</v>
      </c>
      <c r="B18" s="1" t="s">
        <v>104</v>
      </c>
      <c r="C18" s="1">
        <v>61.9715511798859</v>
      </c>
      <c r="D18" s="1">
        <v>60.486823320388801</v>
      </c>
      <c r="E18" s="1">
        <v>59.484571218490601</v>
      </c>
      <c r="F18" s="1">
        <v>56.265646219253497</v>
      </c>
    </row>
    <row r="19" spans="1:6" x14ac:dyDescent="0.25">
      <c r="A19" s="1" t="s">
        <v>130</v>
      </c>
      <c r="B19" s="1" t="s">
        <v>101</v>
      </c>
      <c r="C19" s="1">
        <v>0</v>
      </c>
      <c r="D19" s="1">
        <v>0</v>
      </c>
      <c r="E19" s="1">
        <v>0</v>
      </c>
      <c r="F19" s="1"/>
    </row>
    <row r="20" spans="1:6" x14ac:dyDescent="0.25">
      <c r="A20" s="1" t="s">
        <v>130</v>
      </c>
      <c r="B20" s="1" t="s">
        <v>102</v>
      </c>
      <c r="C20" s="1">
        <v>9.0098252985626501E-2</v>
      </c>
      <c r="D20" s="1">
        <v>7.8731623943895102E-3</v>
      </c>
      <c r="E20" s="1">
        <v>3.1726763700135101E-2</v>
      </c>
      <c r="F20" s="1"/>
    </row>
    <row r="21" spans="1:6" x14ac:dyDescent="0.25">
      <c r="A21" s="1" t="s">
        <v>130</v>
      </c>
      <c r="B21" s="1" t="s">
        <v>103</v>
      </c>
      <c r="C21" s="1">
        <v>5.3368363296613097E-2</v>
      </c>
      <c r="D21" s="1">
        <v>1.1268736125202799E-2</v>
      </c>
      <c r="E21" s="1">
        <v>6.3043647969607298E-3</v>
      </c>
      <c r="F21" s="1"/>
    </row>
    <row r="22" spans="1:6" x14ac:dyDescent="0.25">
      <c r="A22" s="1" t="s">
        <v>130</v>
      </c>
      <c r="B22" s="1" t="s">
        <v>104</v>
      </c>
      <c r="C22" s="1">
        <v>2.7435383526608299E-2</v>
      </c>
      <c r="D22" s="1">
        <v>6.2870647525414798E-3</v>
      </c>
      <c r="E22" s="1">
        <v>6.3286744989454703E-3</v>
      </c>
      <c r="F22" s="1"/>
    </row>
    <row r="25" spans="1:6" x14ac:dyDescent="0.25">
      <c r="A25" s="31" t="s">
        <v>78</v>
      </c>
      <c r="B25" s="31"/>
      <c r="C25" s="31"/>
      <c r="D25" s="31"/>
      <c r="E25" s="31"/>
      <c r="F25" s="31"/>
    </row>
    <row r="26" spans="1:6" x14ac:dyDescent="0.25">
      <c r="A26" s="4" t="s">
        <v>64</v>
      </c>
      <c r="B26" s="4" t="s">
        <v>5</v>
      </c>
      <c r="C26" s="4" t="s">
        <v>68</v>
      </c>
      <c r="D26" s="4" t="s">
        <v>69</v>
      </c>
      <c r="E26" s="4" t="s">
        <v>70</v>
      </c>
      <c r="F26" s="4" t="s">
        <v>72</v>
      </c>
    </row>
    <row r="27" spans="1:6" x14ac:dyDescent="0.25">
      <c r="A27" s="2" t="s">
        <v>183</v>
      </c>
      <c r="B27" s="2" t="s">
        <v>101</v>
      </c>
      <c r="C27" s="2">
        <v>3.22121046483517</v>
      </c>
      <c r="D27" s="2">
        <v>1.9332453608512901</v>
      </c>
      <c r="E27" s="2">
        <v>2.1066054701805101</v>
      </c>
      <c r="F27" s="2">
        <v>1.9606580957770301</v>
      </c>
    </row>
    <row r="28" spans="1:6" x14ac:dyDescent="0.25">
      <c r="A28" s="2" t="s">
        <v>183</v>
      </c>
      <c r="B28" s="2" t="s">
        <v>102</v>
      </c>
      <c r="C28" s="2">
        <v>1.3223921880125999</v>
      </c>
      <c r="D28" s="2">
        <v>0.90776830911636397</v>
      </c>
      <c r="E28" s="2">
        <v>1.0531719774007799</v>
      </c>
      <c r="F28" s="2">
        <v>0.81513505429029498</v>
      </c>
    </row>
    <row r="29" spans="1:6" x14ac:dyDescent="0.25">
      <c r="A29" s="2" t="s">
        <v>183</v>
      </c>
      <c r="B29" s="2" t="s">
        <v>103</v>
      </c>
      <c r="C29" s="2">
        <v>0.86513757705688499</v>
      </c>
      <c r="D29" s="2">
        <v>0.60809263959527005</v>
      </c>
      <c r="E29" s="2">
        <v>0.68908086977899097</v>
      </c>
      <c r="F29" s="2">
        <v>0.59517645277082898</v>
      </c>
    </row>
    <row r="30" spans="1:6" x14ac:dyDescent="0.25">
      <c r="A30" s="2" t="s">
        <v>183</v>
      </c>
      <c r="B30" s="2" t="s">
        <v>104</v>
      </c>
      <c r="C30" s="2">
        <v>0.76051265932619605</v>
      </c>
      <c r="D30" s="2">
        <v>0.462070852518082</v>
      </c>
      <c r="E30" s="2">
        <v>0.58997520245611701</v>
      </c>
      <c r="F30" s="2">
        <v>0.41738310828804998</v>
      </c>
    </row>
    <row r="31" spans="1:6" x14ac:dyDescent="0.25">
      <c r="A31" s="2" t="s">
        <v>184</v>
      </c>
      <c r="B31" s="2" t="s">
        <v>101</v>
      </c>
      <c r="C31" s="2">
        <v>1.76002066582441</v>
      </c>
      <c r="D31" s="2">
        <v>2.3672206327319101</v>
      </c>
      <c r="E31" s="2">
        <v>2.07126382738352</v>
      </c>
      <c r="F31" s="2">
        <v>2.0785911008715598</v>
      </c>
    </row>
    <row r="32" spans="1:6" x14ac:dyDescent="0.25">
      <c r="A32" s="2" t="s">
        <v>184</v>
      </c>
      <c r="B32" s="2" t="s">
        <v>102</v>
      </c>
      <c r="C32" s="2">
        <v>1.0661127977073199</v>
      </c>
      <c r="D32" s="2">
        <v>0.96960114315152202</v>
      </c>
      <c r="E32" s="2">
        <v>1.0601889342069599</v>
      </c>
      <c r="F32" s="2">
        <v>0.853127241134644</v>
      </c>
    </row>
    <row r="33" spans="1:6" x14ac:dyDescent="0.25">
      <c r="A33" s="2" t="s">
        <v>184</v>
      </c>
      <c r="B33" s="2" t="s">
        <v>103</v>
      </c>
      <c r="C33" s="2">
        <v>0.767658650875092</v>
      </c>
      <c r="D33" s="2">
        <v>0.65412563271820501</v>
      </c>
      <c r="E33" s="2">
        <v>0.72113922797143504</v>
      </c>
      <c r="F33" s="2">
        <v>0.50211143679916903</v>
      </c>
    </row>
    <row r="34" spans="1:6" x14ac:dyDescent="0.25">
      <c r="A34" s="2" t="s">
        <v>184</v>
      </c>
      <c r="B34" s="2" t="s">
        <v>104</v>
      </c>
      <c r="C34" s="2">
        <v>0.42775045149028301</v>
      </c>
      <c r="D34" s="2">
        <v>0.49308007583022101</v>
      </c>
      <c r="E34" s="2">
        <v>0.51918812096118905</v>
      </c>
      <c r="F34" s="2">
        <v>0.38080175872892102</v>
      </c>
    </row>
    <row r="35" spans="1:6" x14ac:dyDescent="0.25">
      <c r="A35" s="2" t="s">
        <v>185</v>
      </c>
      <c r="B35" s="2" t="s">
        <v>101</v>
      </c>
      <c r="C35" s="2">
        <v>4.0118787437677401</v>
      </c>
      <c r="D35" s="2">
        <v>2.32659764587879</v>
      </c>
      <c r="E35" s="2">
        <v>2.4862468242645299</v>
      </c>
      <c r="F35" s="2">
        <v>2.4017043411731702</v>
      </c>
    </row>
    <row r="36" spans="1:6" x14ac:dyDescent="0.25">
      <c r="A36" s="2" t="s">
        <v>185</v>
      </c>
      <c r="B36" s="2" t="s">
        <v>102</v>
      </c>
      <c r="C36" s="2">
        <v>1.4627784490585301</v>
      </c>
      <c r="D36" s="2">
        <v>1.06353340670466</v>
      </c>
      <c r="E36" s="2">
        <v>1.2839977629482699</v>
      </c>
      <c r="F36" s="2">
        <v>1.0267317295074501</v>
      </c>
    </row>
    <row r="37" spans="1:6" x14ac:dyDescent="0.25">
      <c r="A37" s="2" t="s">
        <v>185</v>
      </c>
      <c r="B37" s="2" t="s">
        <v>103</v>
      </c>
      <c r="C37" s="2">
        <v>0.87397489696741104</v>
      </c>
      <c r="D37" s="2">
        <v>0.72749806568026498</v>
      </c>
      <c r="E37" s="2">
        <v>0.85433684289455403</v>
      </c>
      <c r="F37" s="2">
        <v>0.68118749186396599</v>
      </c>
    </row>
    <row r="38" spans="1:6" x14ac:dyDescent="0.25">
      <c r="A38" s="2" t="s">
        <v>185</v>
      </c>
      <c r="B38" s="2" t="s">
        <v>104</v>
      </c>
      <c r="C38" s="2">
        <v>0.82692764699459098</v>
      </c>
      <c r="D38" s="2">
        <v>0.57188780046999499</v>
      </c>
      <c r="E38" s="2">
        <v>0.70642814971506596</v>
      </c>
      <c r="F38" s="2">
        <v>0.48767477273941001</v>
      </c>
    </row>
    <row r="39" spans="1:6" x14ac:dyDescent="0.25">
      <c r="A39" s="2" t="s">
        <v>130</v>
      </c>
      <c r="B39" s="2" t="s">
        <v>101</v>
      </c>
      <c r="C39" s="2">
        <v>0</v>
      </c>
      <c r="D39" s="2">
        <v>0</v>
      </c>
      <c r="E39" s="2">
        <v>0</v>
      </c>
      <c r="F39" s="2"/>
    </row>
    <row r="40" spans="1:6" x14ac:dyDescent="0.25">
      <c r="A40" s="2" t="s">
        <v>130</v>
      </c>
      <c r="B40" s="2" t="s">
        <v>102</v>
      </c>
      <c r="C40" s="2">
        <v>4.08299936680123E-2</v>
      </c>
      <c r="D40" s="2">
        <v>7.8753466368652898E-3</v>
      </c>
      <c r="E40" s="2">
        <v>2.3075027274899199E-2</v>
      </c>
      <c r="F40" s="2"/>
    </row>
    <row r="41" spans="1:6" x14ac:dyDescent="0.25">
      <c r="A41" s="2" t="s">
        <v>130</v>
      </c>
      <c r="B41" s="2" t="s">
        <v>103</v>
      </c>
      <c r="C41" s="2">
        <v>2.2680684924125699E-2</v>
      </c>
      <c r="D41" s="2">
        <v>8.2509897765703499E-3</v>
      </c>
      <c r="E41" s="2">
        <v>6.30595604889095E-3</v>
      </c>
      <c r="F41" s="2"/>
    </row>
    <row r="42" spans="1:6" x14ac:dyDescent="0.25">
      <c r="A42" s="2" t="s">
        <v>130</v>
      </c>
      <c r="B42" s="2" t="s">
        <v>104</v>
      </c>
      <c r="C42" s="2">
        <v>1.1604891915340001E-2</v>
      </c>
      <c r="D42" s="2">
        <v>5.0399805331835497E-3</v>
      </c>
      <c r="E42" s="2">
        <v>3.7080841138958901E-3</v>
      </c>
      <c r="F42" s="2"/>
    </row>
    <row r="45" spans="1:6" x14ac:dyDescent="0.25">
      <c r="A45" s="31" t="s">
        <v>79</v>
      </c>
      <c r="B45" s="31"/>
      <c r="C45" s="31"/>
      <c r="D45" s="31"/>
      <c r="E45" s="31"/>
      <c r="F45" s="31"/>
    </row>
    <row r="46" spans="1:6" x14ac:dyDescent="0.25">
      <c r="A46" s="4" t="s">
        <v>64</v>
      </c>
      <c r="B46" s="4" t="s">
        <v>5</v>
      </c>
      <c r="C46" s="4" t="s">
        <v>68</v>
      </c>
      <c r="D46" s="4" t="s">
        <v>69</v>
      </c>
      <c r="E46" s="4" t="s">
        <v>70</v>
      </c>
      <c r="F46" s="4" t="s">
        <v>72</v>
      </c>
    </row>
    <row r="47" spans="1:6" x14ac:dyDescent="0.25">
      <c r="A47" s="3" t="s">
        <v>183</v>
      </c>
      <c r="B47" s="3" t="s">
        <v>101</v>
      </c>
      <c r="C47" s="3">
        <v>24530</v>
      </c>
      <c r="D47" s="3">
        <v>17274</v>
      </c>
      <c r="E47" s="3">
        <v>19354</v>
      </c>
      <c r="F47" s="3">
        <v>22778</v>
      </c>
    </row>
    <row r="48" spans="1:6" x14ac:dyDescent="0.25">
      <c r="A48" s="3" t="s">
        <v>183</v>
      </c>
      <c r="B48" s="3" t="s">
        <v>102</v>
      </c>
      <c r="C48" s="3">
        <v>262264</v>
      </c>
      <c r="D48" s="3">
        <v>185252</v>
      </c>
      <c r="E48" s="3">
        <v>182016</v>
      </c>
      <c r="F48" s="3">
        <v>237355</v>
      </c>
    </row>
    <row r="49" spans="1:6" x14ac:dyDescent="0.25">
      <c r="A49" s="3" t="s">
        <v>183</v>
      </c>
      <c r="B49" s="3" t="s">
        <v>103</v>
      </c>
      <c r="C49" s="3">
        <v>431930</v>
      </c>
      <c r="D49" s="3">
        <v>300347</v>
      </c>
      <c r="E49" s="3">
        <v>298040</v>
      </c>
      <c r="F49" s="3">
        <v>376511</v>
      </c>
    </row>
    <row r="50" spans="1:6" x14ac:dyDescent="0.25">
      <c r="A50" s="3" t="s">
        <v>183</v>
      </c>
      <c r="B50" s="3" t="s">
        <v>104</v>
      </c>
      <c r="C50" s="3">
        <v>372125</v>
      </c>
      <c r="D50" s="3">
        <v>300713</v>
      </c>
      <c r="E50" s="3">
        <v>337288</v>
      </c>
      <c r="F50" s="3">
        <v>452446</v>
      </c>
    </row>
    <row r="51" spans="1:6" x14ac:dyDescent="0.25">
      <c r="A51" s="3" t="s">
        <v>184</v>
      </c>
      <c r="B51" s="3" t="s">
        <v>101</v>
      </c>
      <c r="C51" s="3">
        <v>10454</v>
      </c>
      <c r="D51" s="3">
        <v>15505</v>
      </c>
      <c r="E51" s="3">
        <v>11458</v>
      </c>
      <c r="F51" s="3">
        <v>18657</v>
      </c>
    </row>
    <row r="52" spans="1:6" x14ac:dyDescent="0.25">
      <c r="A52" s="3" t="s">
        <v>184</v>
      </c>
      <c r="B52" s="3" t="s">
        <v>102</v>
      </c>
      <c r="C52" s="3">
        <v>158160</v>
      </c>
      <c r="D52" s="3">
        <v>194791</v>
      </c>
      <c r="E52" s="3">
        <v>149711</v>
      </c>
      <c r="F52" s="3">
        <v>211983</v>
      </c>
    </row>
    <row r="53" spans="1:6" x14ac:dyDescent="0.25">
      <c r="A53" s="3" t="s">
        <v>184</v>
      </c>
      <c r="B53" s="3" t="s">
        <v>103</v>
      </c>
      <c r="C53" s="3">
        <v>206943</v>
      </c>
      <c r="D53" s="3">
        <v>313626</v>
      </c>
      <c r="E53" s="3">
        <v>294152</v>
      </c>
      <c r="F53" s="3">
        <v>261303</v>
      </c>
    </row>
    <row r="54" spans="1:6" x14ac:dyDescent="0.25">
      <c r="A54" s="3" t="s">
        <v>184</v>
      </c>
      <c r="B54" s="3" t="s">
        <v>104</v>
      </c>
      <c r="C54" s="3">
        <v>108508</v>
      </c>
      <c r="D54" s="3">
        <v>239697</v>
      </c>
      <c r="E54" s="3">
        <v>257994</v>
      </c>
      <c r="F54" s="3">
        <v>277584</v>
      </c>
    </row>
    <row r="55" spans="1:6" x14ac:dyDescent="0.25">
      <c r="A55" s="3" t="s">
        <v>185</v>
      </c>
      <c r="B55" s="3" t="s">
        <v>101</v>
      </c>
      <c r="C55" s="3">
        <v>52057</v>
      </c>
      <c r="D55" s="3">
        <v>37307</v>
      </c>
      <c r="E55" s="3">
        <v>42133</v>
      </c>
      <c r="F55" s="3">
        <v>51843</v>
      </c>
    </row>
    <row r="56" spans="1:6" x14ac:dyDescent="0.25">
      <c r="A56" s="3" t="s">
        <v>185</v>
      </c>
      <c r="B56" s="3" t="s">
        <v>102</v>
      </c>
      <c r="C56" s="3">
        <v>362459</v>
      </c>
      <c r="D56" s="3">
        <v>394680</v>
      </c>
      <c r="E56" s="3">
        <v>392983</v>
      </c>
      <c r="F56" s="3">
        <v>482533</v>
      </c>
    </row>
    <row r="57" spans="1:6" x14ac:dyDescent="0.25">
      <c r="A57" s="3" t="s">
        <v>185</v>
      </c>
      <c r="B57" s="3" t="s">
        <v>103</v>
      </c>
      <c r="C57" s="3">
        <v>546590</v>
      </c>
      <c r="D57" s="3">
        <v>601643</v>
      </c>
      <c r="E57" s="3">
        <v>581524</v>
      </c>
      <c r="F57" s="3">
        <v>658347</v>
      </c>
    </row>
    <row r="58" spans="1:6" x14ac:dyDescent="0.25">
      <c r="A58" s="3" t="s">
        <v>185</v>
      </c>
      <c r="B58" s="3" t="s">
        <v>104</v>
      </c>
      <c r="C58" s="3">
        <v>783810</v>
      </c>
      <c r="D58" s="3">
        <v>827392</v>
      </c>
      <c r="E58" s="3">
        <v>874127</v>
      </c>
      <c r="F58" s="3">
        <v>939207</v>
      </c>
    </row>
    <row r="59" spans="1:6" x14ac:dyDescent="0.25">
      <c r="A59" s="3" t="s">
        <v>130</v>
      </c>
      <c r="B59" s="3" t="s">
        <v>101</v>
      </c>
      <c r="C59" s="3"/>
      <c r="D59" s="3"/>
      <c r="E59" s="3"/>
      <c r="F59" s="3"/>
    </row>
    <row r="60" spans="1:6" x14ac:dyDescent="0.25">
      <c r="A60" s="3" t="s">
        <v>130</v>
      </c>
      <c r="B60" s="3" t="s">
        <v>102</v>
      </c>
      <c r="C60" s="3">
        <v>706</v>
      </c>
      <c r="D60" s="3">
        <v>61</v>
      </c>
      <c r="E60" s="3">
        <v>230</v>
      </c>
      <c r="F60" s="3"/>
    </row>
    <row r="61" spans="1:6" x14ac:dyDescent="0.25">
      <c r="A61" s="3" t="s">
        <v>130</v>
      </c>
      <c r="B61" s="3" t="s">
        <v>103</v>
      </c>
      <c r="C61" s="3">
        <v>633</v>
      </c>
      <c r="D61" s="3">
        <v>137</v>
      </c>
      <c r="E61" s="3">
        <v>74</v>
      </c>
      <c r="F61" s="3"/>
    </row>
    <row r="62" spans="1:6" x14ac:dyDescent="0.25">
      <c r="A62" s="3" t="s">
        <v>130</v>
      </c>
      <c r="B62" s="3" t="s">
        <v>104</v>
      </c>
      <c r="C62" s="3">
        <v>347</v>
      </c>
      <c r="D62" s="3">
        <v>86</v>
      </c>
      <c r="E62" s="3">
        <v>93</v>
      </c>
      <c r="F62" s="3"/>
    </row>
    <row r="65" spans="1:6" x14ac:dyDescent="0.25">
      <c r="A65" s="31" t="s">
        <v>80</v>
      </c>
      <c r="B65" s="31"/>
      <c r="C65" s="31"/>
      <c r="D65" s="31"/>
      <c r="E65" s="31"/>
      <c r="F65" s="31"/>
    </row>
    <row r="66" spans="1:6" x14ac:dyDescent="0.25">
      <c r="A66" s="4" t="s">
        <v>64</v>
      </c>
      <c r="B66" s="4" t="s">
        <v>5</v>
      </c>
      <c r="C66" s="4" t="s">
        <v>68</v>
      </c>
      <c r="D66" s="4" t="s">
        <v>69</v>
      </c>
      <c r="E66" s="4" t="s">
        <v>70</v>
      </c>
      <c r="F66" s="4" t="s">
        <v>72</v>
      </c>
    </row>
    <row r="67" spans="1:6" x14ac:dyDescent="0.25">
      <c r="A67" s="3" t="s">
        <v>183</v>
      </c>
      <c r="B67" s="3" t="s">
        <v>101</v>
      </c>
      <c r="C67" s="3">
        <v>329</v>
      </c>
      <c r="D67" s="3">
        <v>302</v>
      </c>
      <c r="E67" s="3">
        <v>225</v>
      </c>
      <c r="F67" s="3">
        <v>220</v>
      </c>
    </row>
    <row r="68" spans="1:6" x14ac:dyDescent="0.25">
      <c r="A68" s="3" t="s">
        <v>183</v>
      </c>
      <c r="B68" s="3" t="s">
        <v>102</v>
      </c>
      <c r="C68" s="3">
        <v>3480</v>
      </c>
      <c r="D68" s="3">
        <v>2906</v>
      </c>
      <c r="E68" s="3">
        <v>2134</v>
      </c>
      <c r="F68" s="3">
        <v>2404</v>
      </c>
    </row>
    <row r="69" spans="1:6" x14ac:dyDescent="0.25">
      <c r="A69" s="3" t="s">
        <v>183</v>
      </c>
      <c r="B69" s="3" t="s">
        <v>103</v>
      </c>
      <c r="C69" s="3">
        <v>6345</v>
      </c>
      <c r="D69" s="3">
        <v>5318</v>
      </c>
      <c r="E69" s="3">
        <v>4346</v>
      </c>
      <c r="F69" s="3">
        <v>4612</v>
      </c>
    </row>
    <row r="70" spans="1:6" x14ac:dyDescent="0.25">
      <c r="A70" s="3" t="s">
        <v>183</v>
      </c>
      <c r="B70" s="3" t="s">
        <v>104</v>
      </c>
      <c r="C70" s="3">
        <v>5464</v>
      </c>
      <c r="D70" s="3">
        <v>5816</v>
      </c>
      <c r="E70" s="3">
        <v>5324</v>
      </c>
      <c r="F70" s="3">
        <v>6445</v>
      </c>
    </row>
    <row r="71" spans="1:6" x14ac:dyDescent="0.25">
      <c r="A71" s="3" t="s">
        <v>184</v>
      </c>
      <c r="B71" s="3" t="s">
        <v>101</v>
      </c>
      <c r="C71" s="3">
        <v>113</v>
      </c>
      <c r="D71" s="3">
        <v>144</v>
      </c>
      <c r="E71" s="3">
        <v>107</v>
      </c>
      <c r="F71" s="3">
        <v>115</v>
      </c>
    </row>
    <row r="72" spans="1:6" x14ac:dyDescent="0.25">
      <c r="A72" s="3" t="s">
        <v>184</v>
      </c>
      <c r="B72" s="3" t="s">
        <v>102</v>
      </c>
      <c r="C72" s="3">
        <v>1441</v>
      </c>
      <c r="D72" s="3">
        <v>2093</v>
      </c>
      <c r="E72" s="3">
        <v>1311</v>
      </c>
      <c r="F72" s="3">
        <v>1412</v>
      </c>
    </row>
    <row r="73" spans="1:6" x14ac:dyDescent="0.25">
      <c r="A73" s="3" t="s">
        <v>184</v>
      </c>
      <c r="B73" s="3" t="s">
        <v>103</v>
      </c>
      <c r="C73" s="3">
        <v>2083</v>
      </c>
      <c r="D73" s="3">
        <v>3921</v>
      </c>
      <c r="E73" s="3">
        <v>2953</v>
      </c>
      <c r="F73" s="3">
        <v>2246</v>
      </c>
    </row>
    <row r="74" spans="1:6" x14ac:dyDescent="0.25">
      <c r="A74" s="3" t="s">
        <v>184</v>
      </c>
      <c r="B74" s="3" t="s">
        <v>104</v>
      </c>
      <c r="C74" s="3">
        <v>1220</v>
      </c>
      <c r="D74" s="3">
        <v>3225</v>
      </c>
      <c r="E74" s="3">
        <v>2917</v>
      </c>
      <c r="F74" s="3">
        <v>2907</v>
      </c>
    </row>
    <row r="75" spans="1:6" x14ac:dyDescent="0.25">
      <c r="A75" s="3" t="s">
        <v>185</v>
      </c>
      <c r="B75" s="3" t="s">
        <v>101</v>
      </c>
      <c r="C75" s="3">
        <v>462</v>
      </c>
      <c r="D75" s="3">
        <v>584</v>
      </c>
      <c r="E75" s="3">
        <v>464</v>
      </c>
      <c r="F75" s="3">
        <v>441</v>
      </c>
    </row>
    <row r="76" spans="1:6" x14ac:dyDescent="0.25">
      <c r="A76" s="3" t="s">
        <v>185</v>
      </c>
      <c r="B76" s="3" t="s">
        <v>102</v>
      </c>
      <c r="C76" s="3">
        <v>3595</v>
      </c>
      <c r="D76" s="3">
        <v>4808</v>
      </c>
      <c r="E76" s="3">
        <v>3693</v>
      </c>
      <c r="F76" s="3">
        <v>3554</v>
      </c>
    </row>
    <row r="77" spans="1:6" x14ac:dyDescent="0.25">
      <c r="A77" s="3" t="s">
        <v>185</v>
      </c>
      <c r="B77" s="3" t="s">
        <v>103</v>
      </c>
      <c r="C77" s="3">
        <v>7158</v>
      </c>
      <c r="D77" s="3">
        <v>9719</v>
      </c>
      <c r="E77" s="3">
        <v>7407</v>
      </c>
      <c r="F77" s="3">
        <v>6633</v>
      </c>
    </row>
    <row r="78" spans="1:6" x14ac:dyDescent="0.25">
      <c r="A78" s="3" t="s">
        <v>185</v>
      </c>
      <c r="B78" s="3" t="s">
        <v>104</v>
      </c>
      <c r="C78" s="3">
        <v>11386</v>
      </c>
      <c r="D78" s="3">
        <v>15582</v>
      </c>
      <c r="E78" s="3">
        <v>13345</v>
      </c>
      <c r="F78" s="3">
        <v>12502</v>
      </c>
    </row>
    <row r="79" spans="1:6" x14ac:dyDescent="0.25">
      <c r="A79" s="3" t="s">
        <v>130</v>
      </c>
      <c r="B79" s="3" t="s">
        <v>101</v>
      </c>
      <c r="C79" s="3"/>
      <c r="D79" s="3"/>
      <c r="E79" s="3"/>
      <c r="F79" s="3"/>
    </row>
    <row r="80" spans="1:6" x14ac:dyDescent="0.25">
      <c r="A80" s="3" t="s">
        <v>130</v>
      </c>
      <c r="B80" s="3" t="s">
        <v>102</v>
      </c>
      <c r="C80" s="3">
        <v>6</v>
      </c>
      <c r="D80" s="3">
        <v>1</v>
      </c>
      <c r="E80" s="3">
        <v>2</v>
      </c>
      <c r="F80" s="3"/>
    </row>
    <row r="81" spans="1:6" x14ac:dyDescent="0.25">
      <c r="A81" s="3" t="s">
        <v>130</v>
      </c>
      <c r="B81" s="3" t="s">
        <v>103</v>
      </c>
      <c r="C81" s="3">
        <v>8</v>
      </c>
      <c r="D81" s="3">
        <v>2</v>
      </c>
      <c r="E81" s="3">
        <v>1</v>
      </c>
      <c r="F81" s="3"/>
    </row>
    <row r="82" spans="1:6" x14ac:dyDescent="0.25">
      <c r="A82" s="3" t="s">
        <v>130</v>
      </c>
      <c r="B82" s="3" t="s">
        <v>104</v>
      </c>
      <c r="C82" s="3">
        <v>7</v>
      </c>
      <c r="D82" s="3">
        <v>2</v>
      </c>
      <c r="E82" s="3">
        <v>3</v>
      </c>
      <c r="F82" s="3"/>
    </row>
  </sheetData>
  <mergeCells count="4">
    <mergeCell ref="A5:F5"/>
    <mergeCell ref="A25:F25"/>
    <mergeCell ref="A45:F45"/>
    <mergeCell ref="A65:F65"/>
  </mergeCells>
  <pageMargins left="0.7" right="0.7" top="0.75" bottom="0.75" header="0.3" footer="0.3"/>
  <pageSetup paperSize="9" orientation="portrait" horizontalDpi="300" verticalDpi="300"/>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F50"/>
  <sheetViews>
    <sheetView workbookViewId="0"/>
  </sheetViews>
  <sheetFormatPr baseColWidth="10" defaultColWidth="11.42578125" defaultRowHeight="15" x14ac:dyDescent="0.25"/>
  <cols>
    <col min="1" max="1" width="33.28515625" bestFit="1" customWidth="1"/>
    <col min="2" max="2" width="16.85546875" bestFit="1" customWidth="1"/>
  </cols>
  <sheetData>
    <row r="1" spans="1:6" x14ac:dyDescent="0.25">
      <c r="A1" s="5" t="str">
        <f>HYPERLINK("#'Indice'!A1", "Indice")</f>
        <v>Indice</v>
      </c>
    </row>
    <row r="2" spans="1:6" x14ac:dyDescent="0.25">
      <c r="A2" s="15" t="s">
        <v>182</v>
      </c>
    </row>
    <row r="3" spans="1:6" x14ac:dyDescent="0.25">
      <c r="A3" s="8" t="s">
        <v>62</v>
      </c>
    </row>
    <row r="5" spans="1:6" x14ac:dyDescent="0.25">
      <c r="A5" s="31" t="s">
        <v>63</v>
      </c>
      <c r="B5" s="31"/>
      <c r="C5" s="31"/>
      <c r="D5" s="31"/>
      <c r="E5" s="31"/>
      <c r="F5" s="31"/>
    </row>
    <row r="6" spans="1:6" x14ac:dyDescent="0.25">
      <c r="A6" s="4" t="s">
        <v>64</v>
      </c>
      <c r="B6" s="4" t="s">
        <v>5</v>
      </c>
      <c r="C6" s="4" t="s">
        <v>68</v>
      </c>
      <c r="D6" s="4" t="s">
        <v>69</v>
      </c>
      <c r="E6" s="4" t="s">
        <v>70</v>
      </c>
      <c r="F6" s="4" t="s">
        <v>72</v>
      </c>
    </row>
    <row r="7" spans="1:6" x14ac:dyDescent="0.25">
      <c r="A7" s="1" t="s">
        <v>183</v>
      </c>
      <c r="B7" s="1" t="s">
        <v>105</v>
      </c>
      <c r="C7" s="1">
        <v>32.242396473884597</v>
      </c>
      <c r="D7" s="1">
        <v>22.7189436554909</v>
      </c>
      <c r="E7" s="1">
        <v>23.5607787966728</v>
      </c>
      <c r="F7" s="1">
        <v>26.3889998197556</v>
      </c>
    </row>
    <row r="8" spans="1:6" x14ac:dyDescent="0.25">
      <c r="A8" s="1" t="s">
        <v>183</v>
      </c>
      <c r="B8" s="1" t="s">
        <v>106</v>
      </c>
      <c r="C8" s="1">
        <v>38.9871329069138</v>
      </c>
      <c r="D8" s="1">
        <v>32.123580574989298</v>
      </c>
      <c r="E8" s="1">
        <v>32.818016409873998</v>
      </c>
      <c r="F8" s="1">
        <v>35.794702172279401</v>
      </c>
    </row>
    <row r="9" spans="1:6" x14ac:dyDescent="0.25">
      <c r="A9" s="1" t="s">
        <v>184</v>
      </c>
      <c r="B9" s="1" t="s">
        <v>105</v>
      </c>
      <c r="C9" s="1">
        <v>14.9672403931618</v>
      </c>
      <c r="D9" s="1">
        <v>22.616370022296898</v>
      </c>
      <c r="E9" s="1">
        <v>21.1011007428169</v>
      </c>
      <c r="F9" s="1">
        <v>19.560237228870399</v>
      </c>
    </row>
    <row r="10" spans="1:6" x14ac:dyDescent="0.25">
      <c r="A10" s="1" t="s">
        <v>184</v>
      </c>
      <c r="B10" s="1" t="s">
        <v>106</v>
      </c>
      <c r="C10" s="1">
        <v>10.3165112435818</v>
      </c>
      <c r="D10" s="1">
        <v>18.140983581543001</v>
      </c>
      <c r="E10" s="1">
        <v>16.616052389144901</v>
      </c>
      <c r="F10" s="1">
        <v>16.672632098197901</v>
      </c>
    </row>
    <row r="11" spans="1:6" x14ac:dyDescent="0.25">
      <c r="A11" s="1" t="s">
        <v>185</v>
      </c>
      <c r="B11" s="1" t="s">
        <v>105</v>
      </c>
      <c r="C11" s="1">
        <v>52.736616134643597</v>
      </c>
      <c r="D11" s="1">
        <v>54.657644033432</v>
      </c>
      <c r="E11" s="1">
        <v>55.332928895950303</v>
      </c>
      <c r="F11" s="1">
        <v>54.050761461257899</v>
      </c>
    </row>
    <row r="12" spans="1:6" x14ac:dyDescent="0.25">
      <c r="A12" s="1" t="s">
        <v>185</v>
      </c>
      <c r="B12" s="1" t="s">
        <v>106</v>
      </c>
      <c r="C12" s="1">
        <v>50.677460432052598</v>
      </c>
      <c r="D12" s="1">
        <v>49.712216854095502</v>
      </c>
      <c r="E12" s="1">
        <v>50.482684373855598</v>
      </c>
      <c r="F12" s="1">
        <v>47.532665729522698</v>
      </c>
    </row>
    <row r="13" spans="1:6" x14ac:dyDescent="0.25">
      <c r="A13" s="1" t="s">
        <v>130</v>
      </c>
      <c r="B13" s="1" t="s">
        <v>105</v>
      </c>
      <c r="C13" s="1">
        <v>5.3745880722999601E-2</v>
      </c>
      <c r="D13" s="1">
        <v>7.0446141762658997E-3</v>
      </c>
      <c r="E13" s="1">
        <v>5.1916002121288303E-3</v>
      </c>
      <c r="F13" s="1"/>
    </row>
    <row r="14" spans="1:6" x14ac:dyDescent="0.25">
      <c r="A14" s="1" t="s">
        <v>130</v>
      </c>
      <c r="B14" s="1" t="s">
        <v>106</v>
      </c>
      <c r="C14" s="1">
        <v>1.8894043751061001E-2</v>
      </c>
      <c r="D14" s="1">
        <v>2.3220579896587899E-2</v>
      </c>
      <c r="E14" s="1">
        <v>8.3246396388858598E-2</v>
      </c>
      <c r="F14" s="1"/>
    </row>
    <row r="17" spans="1:6" x14ac:dyDescent="0.25">
      <c r="A17" s="31" t="s">
        <v>78</v>
      </c>
      <c r="B17" s="31"/>
      <c r="C17" s="31"/>
      <c r="D17" s="31"/>
      <c r="E17" s="31"/>
      <c r="F17" s="31"/>
    </row>
    <row r="18" spans="1:6" x14ac:dyDescent="0.25">
      <c r="A18" s="4" t="s">
        <v>64</v>
      </c>
      <c r="B18" s="4" t="s">
        <v>5</v>
      </c>
      <c r="C18" s="4" t="s">
        <v>68</v>
      </c>
      <c r="D18" s="4" t="s">
        <v>69</v>
      </c>
      <c r="E18" s="4" t="s">
        <v>70</v>
      </c>
      <c r="F18" s="4" t="s">
        <v>72</v>
      </c>
    </row>
    <row r="19" spans="1:6" x14ac:dyDescent="0.25">
      <c r="A19" s="2" t="s">
        <v>183</v>
      </c>
      <c r="B19" s="2" t="s">
        <v>105</v>
      </c>
      <c r="C19" s="2">
        <v>0.68684159778058496</v>
      </c>
      <c r="D19" s="2">
        <v>0.45258933678269397</v>
      </c>
      <c r="E19" s="2">
        <v>0.53843273781239998</v>
      </c>
      <c r="F19" s="2">
        <v>0.38891173899173698</v>
      </c>
    </row>
    <row r="20" spans="1:6" x14ac:dyDescent="0.25">
      <c r="A20" s="2" t="s">
        <v>183</v>
      </c>
      <c r="B20" s="2" t="s">
        <v>106</v>
      </c>
      <c r="C20" s="2">
        <v>2.1317578852176702</v>
      </c>
      <c r="D20" s="2">
        <v>1.0778956115245799</v>
      </c>
      <c r="E20" s="2">
        <v>1.2252262793481301</v>
      </c>
      <c r="F20" s="2">
        <v>0.94092367216944695</v>
      </c>
    </row>
    <row r="21" spans="1:6" x14ac:dyDescent="0.25">
      <c r="A21" s="2" t="s">
        <v>184</v>
      </c>
      <c r="B21" s="2" t="s">
        <v>105</v>
      </c>
      <c r="C21" s="2">
        <v>0.55890055373310998</v>
      </c>
      <c r="D21" s="2">
        <v>0.47026122920215102</v>
      </c>
      <c r="E21" s="2">
        <v>0.539955729618669</v>
      </c>
      <c r="F21" s="2">
        <v>0.346799846738577</v>
      </c>
    </row>
    <row r="22" spans="1:6" x14ac:dyDescent="0.25">
      <c r="A22" s="2" t="s">
        <v>184</v>
      </c>
      <c r="B22" s="2" t="s">
        <v>106</v>
      </c>
      <c r="C22" s="2">
        <v>1.00845713168383</v>
      </c>
      <c r="D22" s="2">
        <v>1.0272501036524799</v>
      </c>
      <c r="E22" s="2">
        <v>0.96601238474249795</v>
      </c>
      <c r="F22" s="2">
        <v>0.88952668011188496</v>
      </c>
    </row>
    <row r="23" spans="1:6" x14ac:dyDescent="0.25">
      <c r="A23" s="2" t="s">
        <v>185</v>
      </c>
      <c r="B23" s="2" t="s">
        <v>105</v>
      </c>
      <c r="C23" s="2">
        <v>0.74611529707908597</v>
      </c>
      <c r="D23" s="2">
        <v>0.54941452108323596</v>
      </c>
      <c r="E23" s="2">
        <v>0.68804374895989895</v>
      </c>
      <c r="F23" s="2">
        <v>0.45334310270845901</v>
      </c>
    </row>
    <row r="24" spans="1:6" x14ac:dyDescent="0.25">
      <c r="A24" s="2" t="s">
        <v>185</v>
      </c>
      <c r="B24" s="2" t="s">
        <v>106</v>
      </c>
      <c r="C24" s="2">
        <v>2.5046704337000798</v>
      </c>
      <c r="D24" s="2">
        <v>1.22521538287401</v>
      </c>
      <c r="E24" s="2">
        <v>1.32066942751408</v>
      </c>
      <c r="F24" s="2">
        <v>1.00574260577559</v>
      </c>
    </row>
    <row r="25" spans="1:6" x14ac:dyDescent="0.25">
      <c r="A25" s="2" t="s">
        <v>130</v>
      </c>
      <c r="B25" s="2" t="s">
        <v>105</v>
      </c>
      <c r="C25" s="2">
        <v>1.45406651427038E-2</v>
      </c>
      <c r="D25" s="2">
        <v>3.8454960304079599E-3</v>
      </c>
      <c r="E25" s="2">
        <v>2.8317004762357101E-3</v>
      </c>
      <c r="F25" s="2"/>
    </row>
    <row r="26" spans="1:6" x14ac:dyDescent="0.25">
      <c r="A26" s="2" t="s">
        <v>130</v>
      </c>
      <c r="B26" s="2" t="s">
        <v>106</v>
      </c>
      <c r="C26" s="2">
        <v>1.47352679050528E-2</v>
      </c>
      <c r="D26" s="2">
        <v>2.3219431750476398E-2</v>
      </c>
      <c r="E26" s="2">
        <v>6.0272042173892301E-2</v>
      </c>
      <c r="F26" s="2"/>
    </row>
    <row r="29" spans="1:6" x14ac:dyDescent="0.25">
      <c r="A29" s="31" t="s">
        <v>79</v>
      </c>
      <c r="B29" s="31"/>
      <c r="C29" s="31"/>
      <c r="D29" s="31"/>
      <c r="E29" s="31"/>
      <c r="F29" s="31"/>
    </row>
    <row r="30" spans="1:6" x14ac:dyDescent="0.25">
      <c r="A30" s="4" t="s">
        <v>64</v>
      </c>
      <c r="B30" s="4" t="s">
        <v>5</v>
      </c>
      <c r="C30" s="4" t="s">
        <v>68</v>
      </c>
      <c r="D30" s="4" t="s">
        <v>69</v>
      </c>
      <c r="E30" s="4" t="s">
        <v>70</v>
      </c>
      <c r="F30" s="4" t="s">
        <v>72</v>
      </c>
    </row>
    <row r="31" spans="1:6" x14ac:dyDescent="0.25">
      <c r="A31" s="3" t="s">
        <v>183</v>
      </c>
      <c r="B31" s="3" t="s">
        <v>105</v>
      </c>
      <c r="C31" s="3">
        <v>980244</v>
      </c>
      <c r="D31" s="3">
        <v>719177</v>
      </c>
      <c r="E31" s="3">
        <v>744273</v>
      </c>
      <c r="F31" s="3">
        <v>952089</v>
      </c>
    </row>
    <row r="32" spans="1:6" x14ac:dyDescent="0.25">
      <c r="A32" s="3" t="s">
        <v>183</v>
      </c>
      <c r="B32" s="3" t="s">
        <v>106</v>
      </c>
      <c r="C32" s="3">
        <v>107300</v>
      </c>
      <c r="D32" s="3">
        <v>84388</v>
      </c>
      <c r="E32" s="3">
        <v>91855</v>
      </c>
      <c r="F32" s="3">
        <v>137001</v>
      </c>
    </row>
    <row r="33" spans="1:6" x14ac:dyDescent="0.25">
      <c r="A33" s="3" t="s">
        <v>184</v>
      </c>
      <c r="B33" s="3" t="s">
        <v>105</v>
      </c>
      <c r="C33" s="3">
        <v>455039</v>
      </c>
      <c r="D33" s="3">
        <v>715930</v>
      </c>
      <c r="E33" s="3">
        <v>666573</v>
      </c>
      <c r="F33" s="3">
        <v>705714</v>
      </c>
    </row>
    <row r="34" spans="1:6" x14ac:dyDescent="0.25">
      <c r="A34" s="3" t="s">
        <v>184</v>
      </c>
      <c r="B34" s="3" t="s">
        <v>106</v>
      </c>
      <c r="C34" s="3">
        <v>28393</v>
      </c>
      <c r="D34" s="3">
        <v>47656</v>
      </c>
      <c r="E34" s="3">
        <v>46507</v>
      </c>
      <c r="F34" s="3">
        <v>63813</v>
      </c>
    </row>
    <row r="35" spans="1:6" x14ac:dyDescent="0.25">
      <c r="A35" s="3" t="s">
        <v>185</v>
      </c>
      <c r="B35" s="3" t="s">
        <v>105</v>
      </c>
      <c r="C35" s="3">
        <v>1603316</v>
      </c>
      <c r="D35" s="3">
        <v>1730209</v>
      </c>
      <c r="E35" s="3">
        <v>1747939</v>
      </c>
      <c r="F35" s="3">
        <v>1950098</v>
      </c>
    </row>
    <row r="36" spans="1:6" x14ac:dyDescent="0.25">
      <c r="A36" s="3" t="s">
        <v>185</v>
      </c>
      <c r="B36" s="3" t="s">
        <v>106</v>
      </c>
      <c r="C36" s="3">
        <v>139474</v>
      </c>
      <c r="D36" s="3">
        <v>130593</v>
      </c>
      <c r="E36" s="3">
        <v>141297</v>
      </c>
      <c r="F36" s="3">
        <v>181927</v>
      </c>
    </row>
    <row r="37" spans="1:6" x14ac:dyDescent="0.25">
      <c r="A37" s="3" t="s">
        <v>130</v>
      </c>
      <c r="B37" s="3" t="s">
        <v>105</v>
      </c>
      <c r="C37" s="3">
        <v>1634</v>
      </c>
      <c r="D37" s="3">
        <v>223</v>
      </c>
      <c r="E37" s="3">
        <v>164</v>
      </c>
      <c r="F37" s="3"/>
    </row>
    <row r="38" spans="1:6" x14ac:dyDescent="0.25">
      <c r="A38" s="3" t="s">
        <v>130</v>
      </c>
      <c r="B38" s="3" t="s">
        <v>106</v>
      </c>
      <c r="C38" s="3">
        <v>52</v>
      </c>
      <c r="D38" s="3">
        <v>61</v>
      </c>
      <c r="E38" s="3">
        <v>233</v>
      </c>
      <c r="F38" s="3"/>
    </row>
    <row r="41" spans="1:6" x14ac:dyDescent="0.25">
      <c r="A41" s="31" t="s">
        <v>80</v>
      </c>
      <c r="B41" s="31"/>
      <c r="C41" s="31"/>
      <c r="D41" s="31"/>
      <c r="E41" s="31"/>
      <c r="F41" s="31"/>
    </row>
    <row r="42" spans="1:6" x14ac:dyDescent="0.25">
      <c r="A42" s="4" t="s">
        <v>64</v>
      </c>
      <c r="B42" s="4" t="s">
        <v>5</v>
      </c>
      <c r="C42" s="4" t="s">
        <v>68</v>
      </c>
      <c r="D42" s="4" t="s">
        <v>69</v>
      </c>
      <c r="E42" s="4" t="s">
        <v>70</v>
      </c>
      <c r="F42" s="4" t="s">
        <v>72</v>
      </c>
    </row>
    <row r="43" spans="1:6" x14ac:dyDescent="0.25">
      <c r="A43" s="3" t="s">
        <v>183</v>
      </c>
      <c r="B43" s="3" t="s">
        <v>105</v>
      </c>
      <c r="C43" s="3">
        <v>13633</v>
      </c>
      <c r="D43" s="3">
        <v>12524</v>
      </c>
      <c r="E43" s="3">
        <v>10487</v>
      </c>
      <c r="F43" s="3">
        <v>11517</v>
      </c>
    </row>
    <row r="44" spans="1:6" x14ac:dyDescent="0.25">
      <c r="A44" s="3" t="s">
        <v>183</v>
      </c>
      <c r="B44" s="3" t="s">
        <v>106</v>
      </c>
      <c r="C44" s="3">
        <v>1959</v>
      </c>
      <c r="D44" s="3">
        <v>1817</v>
      </c>
      <c r="E44" s="3">
        <v>1531</v>
      </c>
      <c r="F44" s="3">
        <v>2164</v>
      </c>
    </row>
    <row r="45" spans="1:6" x14ac:dyDescent="0.25">
      <c r="A45" s="3" t="s">
        <v>184</v>
      </c>
      <c r="B45" s="3" t="s">
        <v>105</v>
      </c>
      <c r="C45" s="3">
        <v>4515</v>
      </c>
      <c r="D45" s="3">
        <v>8737</v>
      </c>
      <c r="E45" s="3">
        <v>6719</v>
      </c>
      <c r="F45" s="3">
        <v>6045</v>
      </c>
    </row>
    <row r="46" spans="1:6" x14ac:dyDescent="0.25">
      <c r="A46" s="3" t="s">
        <v>184</v>
      </c>
      <c r="B46" s="3" t="s">
        <v>106</v>
      </c>
      <c r="C46" s="3">
        <v>337</v>
      </c>
      <c r="D46" s="3">
        <v>645</v>
      </c>
      <c r="E46" s="3">
        <v>564</v>
      </c>
      <c r="F46" s="3">
        <v>635</v>
      </c>
    </row>
    <row r="47" spans="1:6" x14ac:dyDescent="0.25">
      <c r="A47" s="3" t="s">
        <v>185</v>
      </c>
      <c r="B47" s="3" t="s">
        <v>105</v>
      </c>
      <c r="C47" s="3">
        <v>20229</v>
      </c>
      <c r="D47" s="3">
        <v>27722</v>
      </c>
      <c r="E47" s="3">
        <v>22396</v>
      </c>
      <c r="F47" s="3">
        <v>20367</v>
      </c>
    </row>
    <row r="48" spans="1:6" x14ac:dyDescent="0.25">
      <c r="A48" s="3" t="s">
        <v>185</v>
      </c>
      <c r="B48" s="3" t="s">
        <v>106</v>
      </c>
      <c r="C48" s="3">
        <v>2339</v>
      </c>
      <c r="D48" s="3">
        <v>2968</v>
      </c>
      <c r="E48" s="3">
        <v>2501</v>
      </c>
      <c r="F48" s="3">
        <v>2764</v>
      </c>
    </row>
    <row r="49" spans="1:6" x14ac:dyDescent="0.25">
      <c r="A49" s="3" t="s">
        <v>130</v>
      </c>
      <c r="B49" s="3" t="s">
        <v>105</v>
      </c>
      <c r="C49" s="3">
        <v>19</v>
      </c>
      <c r="D49" s="3">
        <v>4</v>
      </c>
      <c r="E49" s="3">
        <v>4</v>
      </c>
      <c r="F49" s="3"/>
    </row>
    <row r="50" spans="1:6" x14ac:dyDescent="0.25">
      <c r="A50" s="3" t="s">
        <v>130</v>
      </c>
      <c r="B50" s="3" t="s">
        <v>106</v>
      </c>
      <c r="C50" s="3">
        <v>2</v>
      </c>
      <c r="D50" s="3">
        <v>1</v>
      </c>
      <c r="E50" s="3">
        <v>2</v>
      </c>
      <c r="F50" s="3"/>
    </row>
  </sheetData>
  <mergeCells count="4">
    <mergeCell ref="A5:F5"/>
    <mergeCell ref="A17:F17"/>
    <mergeCell ref="A29:F29"/>
    <mergeCell ref="A41:F41"/>
  </mergeCells>
  <pageMargins left="0.7" right="0.7" top="0.75" bottom="0.75" header="0.3" footer="0.3"/>
  <pageSetup paperSize="9" orientation="portrait" horizontalDpi="300" verticalDpi="300"/>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F50"/>
  <sheetViews>
    <sheetView workbookViewId="0"/>
  </sheetViews>
  <sheetFormatPr baseColWidth="10" defaultColWidth="11.42578125" defaultRowHeight="15" x14ac:dyDescent="0.25"/>
  <cols>
    <col min="1" max="1" width="33.28515625" bestFit="1" customWidth="1"/>
    <col min="2" max="2" width="17.28515625" bestFit="1" customWidth="1"/>
  </cols>
  <sheetData>
    <row r="1" spans="1:6" x14ac:dyDescent="0.25">
      <c r="A1" s="5" t="str">
        <f>HYPERLINK("#'Indice'!A1", "Indice")</f>
        <v>Indice</v>
      </c>
    </row>
    <row r="2" spans="1:6" x14ac:dyDescent="0.25">
      <c r="A2" s="15" t="s">
        <v>182</v>
      </c>
    </row>
    <row r="3" spans="1:6" x14ac:dyDescent="0.25">
      <c r="A3" s="8" t="s">
        <v>62</v>
      </c>
    </row>
    <row r="5" spans="1:6" x14ac:dyDescent="0.25">
      <c r="A5" s="31" t="s">
        <v>63</v>
      </c>
      <c r="B5" s="31"/>
      <c r="C5" s="31"/>
      <c r="D5" s="31"/>
      <c r="E5" s="31"/>
      <c r="F5" s="31"/>
    </row>
    <row r="6" spans="1:6" x14ac:dyDescent="0.25">
      <c r="A6" s="4" t="s">
        <v>64</v>
      </c>
      <c r="B6" s="4" t="s">
        <v>5</v>
      </c>
      <c r="C6" s="4" t="s">
        <v>68</v>
      </c>
      <c r="D6" s="4" t="s">
        <v>69</v>
      </c>
      <c r="E6" s="4" t="s">
        <v>70</v>
      </c>
      <c r="F6" s="4" t="s">
        <v>72</v>
      </c>
    </row>
    <row r="7" spans="1:6" x14ac:dyDescent="0.25">
      <c r="A7" s="1" t="s">
        <v>183</v>
      </c>
      <c r="B7" s="1" t="s">
        <v>201</v>
      </c>
      <c r="C7" s="1">
        <v>32.9939335584641</v>
      </c>
      <c r="D7" s="1">
        <v>23.560434579849201</v>
      </c>
      <c r="E7" s="1">
        <v>24.4132190942764</v>
      </c>
      <c r="F7" s="1">
        <v>27.5252848863602</v>
      </c>
    </row>
    <row r="8" spans="1:6" x14ac:dyDescent="0.25">
      <c r="A8" s="1" t="s">
        <v>183</v>
      </c>
      <c r="B8" s="1" t="s">
        <v>202</v>
      </c>
      <c r="C8" s="1">
        <v>12.387435883283599</v>
      </c>
      <c r="D8" s="1">
        <v>8.5448600351810509</v>
      </c>
      <c r="E8" s="1">
        <v>13.052619993686699</v>
      </c>
      <c r="F8" s="1">
        <v>13.385295867919901</v>
      </c>
    </row>
    <row r="9" spans="1:6" x14ac:dyDescent="0.25">
      <c r="A9" s="1" t="s">
        <v>184</v>
      </c>
      <c r="B9" s="1" t="s">
        <v>201</v>
      </c>
      <c r="C9" s="1">
        <v>14.6157115697861</v>
      </c>
      <c r="D9" s="1">
        <v>22.378562390804301</v>
      </c>
      <c r="E9" s="1">
        <v>20.825171470642101</v>
      </c>
      <c r="F9" s="1">
        <v>19.234918057918499</v>
      </c>
    </row>
    <row r="10" spans="1:6" x14ac:dyDescent="0.25">
      <c r="A10" s="1" t="s">
        <v>184</v>
      </c>
      <c r="B10" s="1" t="s">
        <v>202</v>
      </c>
      <c r="C10" s="1">
        <v>16.224662959575699</v>
      </c>
      <c r="D10" s="1">
        <v>12.205011397600201</v>
      </c>
      <c r="E10" s="1">
        <v>15.089628100395201</v>
      </c>
      <c r="F10" s="1">
        <v>21.04462236166</v>
      </c>
    </row>
    <row r="11" spans="1:6" x14ac:dyDescent="0.25">
      <c r="A11" s="1" t="s">
        <v>185</v>
      </c>
      <c r="B11" s="1" t="s">
        <v>201</v>
      </c>
      <c r="C11" s="1">
        <v>52.344256639480598</v>
      </c>
      <c r="D11" s="1">
        <v>54.052549600601203</v>
      </c>
      <c r="E11" s="1">
        <v>54.749798774719203</v>
      </c>
      <c r="F11" s="1">
        <v>53.239798545837402</v>
      </c>
    </row>
    <row r="12" spans="1:6" x14ac:dyDescent="0.25">
      <c r="A12" s="1" t="s">
        <v>185</v>
      </c>
      <c r="B12" s="1" t="s">
        <v>202</v>
      </c>
      <c r="C12" s="1">
        <v>71.387898921966595</v>
      </c>
      <c r="D12" s="1">
        <v>79.250127077102704</v>
      </c>
      <c r="E12" s="1">
        <v>71.857750415802002</v>
      </c>
      <c r="F12" s="1">
        <v>65.570080280303998</v>
      </c>
    </row>
    <row r="13" spans="1:6" x14ac:dyDescent="0.25">
      <c r="A13" s="1" t="s">
        <v>130</v>
      </c>
      <c r="B13" s="1" t="s">
        <v>201</v>
      </c>
      <c r="C13" s="1">
        <v>4.6096718870103401E-2</v>
      </c>
      <c r="D13" s="1">
        <v>8.4506580606102891E-3</v>
      </c>
      <c r="E13" s="1">
        <v>1.1809834541054399E-2</v>
      </c>
      <c r="F13" s="1"/>
    </row>
    <row r="14" spans="1:6" x14ac:dyDescent="0.25">
      <c r="A14" s="1" t="s">
        <v>130</v>
      </c>
      <c r="B14" s="1" t="s">
        <v>202</v>
      </c>
      <c r="C14" s="1">
        <v>0</v>
      </c>
      <c r="D14" s="1">
        <v>0</v>
      </c>
      <c r="E14" s="1">
        <v>0</v>
      </c>
      <c r="F14" s="1"/>
    </row>
    <row r="17" spans="1:6" x14ac:dyDescent="0.25">
      <c r="A17" s="31" t="s">
        <v>78</v>
      </c>
      <c r="B17" s="31"/>
      <c r="C17" s="31"/>
      <c r="D17" s="31"/>
      <c r="E17" s="31"/>
      <c r="F17" s="31"/>
    </row>
    <row r="18" spans="1:6" x14ac:dyDescent="0.25">
      <c r="A18" s="4" t="s">
        <v>64</v>
      </c>
      <c r="B18" s="4" t="s">
        <v>5</v>
      </c>
      <c r="C18" s="4" t="s">
        <v>68</v>
      </c>
      <c r="D18" s="4" t="s">
        <v>69</v>
      </c>
      <c r="E18" s="4" t="s">
        <v>70</v>
      </c>
      <c r="F18" s="4" t="s">
        <v>72</v>
      </c>
    </row>
    <row r="19" spans="1:6" x14ac:dyDescent="0.25">
      <c r="A19" s="2" t="s">
        <v>183</v>
      </c>
      <c r="B19" s="2" t="s">
        <v>201</v>
      </c>
      <c r="C19" s="2">
        <v>0.69611254148185298</v>
      </c>
      <c r="D19" s="2">
        <v>0.46042101457715001</v>
      </c>
      <c r="E19" s="2">
        <v>0.54328343831002701</v>
      </c>
      <c r="F19" s="2">
        <v>0.386662245728076</v>
      </c>
    </row>
    <row r="20" spans="1:6" x14ac:dyDescent="0.25">
      <c r="A20" s="2" t="s">
        <v>183</v>
      </c>
      <c r="B20" s="2" t="s">
        <v>202</v>
      </c>
      <c r="C20" s="2">
        <v>1.98736079037189</v>
      </c>
      <c r="D20" s="2">
        <v>1.8245967105031</v>
      </c>
      <c r="E20" s="2">
        <v>2.43539735674858</v>
      </c>
      <c r="F20" s="2">
        <v>1.5051297843456299</v>
      </c>
    </row>
    <row r="21" spans="1:6" x14ac:dyDescent="0.25">
      <c r="A21" s="2" t="s">
        <v>184</v>
      </c>
      <c r="B21" s="2" t="s">
        <v>201</v>
      </c>
      <c r="C21" s="2">
        <v>0.54899859242141202</v>
      </c>
      <c r="D21" s="2">
        <v>0.46350713819265399</v>
      </c>
      <c r="E21" s="2">
        <v>0.53241313435137305</v>
      </c>
      <c r="F21" s="2">
        <v>0.338232377544045</v>
      </c>
    </row>
    <row r="22" spans="1:6" x14ac:dyDescent="0.25">
      <c r="A22" s="2" t="s">
        <v>184</v>
      </c>
      <c r="B22" s="2" t="s">
        <v>202</v>
      </c>
      <c r="C22" s="2">
        <v>3.3909995108842801</v>
      </c>
      <c r="D22" s="2">
        <v>2.1915290504693998</v>
      </c>
      <c r="E22" s="2">
        <v>3.0959891155362098</v>
      </c>
      <c r="F22" s="2">
        <v>2.8820067644119298</v>
      </c>
    </row>
    <row r="23" spans="1:6" x14ac:dyDescent="0.25">
      <c r="A23" s="2" t="s">
        <v>185</v>
      </c>
      <c r="B23" s="2" t="s">
        <v>201</v>
      </c>
      <c r="C23" s="2">
        <v>0.75392653234302998</v>
      </c>
      <c r="D23" s="2">
        <v>0.543276406824589</v>
      </c>
      <c r="E23" s="2">
        <v>0.68137352354824499</v>
      </c>
      <c r="F23" s="2">
        <v>0.44123050756752502</v>
      </c>
    </row>
    <row r="24" spans="1:6" x14ac:dyDescent="0.25">
      <c r="A24" s="2" t="s">
        <v>185</v>
      </c>
      <c r="B24" s="2" t="s">
        <v>202</v>
      </c>
      <c r="C24" s="2">
        <v>3.6312069743871702</v>
      </c>
      <c r="D24" s="2">
        <v>2.7341619133949302</v>
      </c>
      <c r="E24" s="2">
        <v>3.5961098968982701</v>
      </c>
      <c r="F24" s="2">
        <v>3.0373238027095799</v>
      </c>
    </row>
    <row r="25" spans="1:6" x14ac:dyDescent="0.25">
      <c r="A25" s="2" t="s">
        <v>130</v>
      </c>
      <c r="B25" s="2" t="s">
        <v>201</v>
      </c>
      <c r="C25" s="2">
        <v>1.2342368427198399E-2</v>
      </c>
      <c r="D25" s="2">
        <v>4.0504848584532703E-3</v>
      </c>
      <c r="E25" s="2">
        <v>5.4769043345004303E-3</v>
      </c>
      <c r="F25" s="2"/>
    </row>
    <row r="26" spans="1:6" x14ac:dyDescent="0.25">
      <c r="A26" s="2" t="s">
        <v>130</v>
      </c>
      <c r="B26" s="2" t="s">
        <v>202</v>
      </c>
      <c r="C26" s="2">
        <v>0</v>
      </c>
      <c r="D26" s="2">
        <v>0</v>
      </c>
      <c r="E26" s="2">
        <v>0</v>
      </c>
      <c r="F26" s="2"/>
    </row>
    <row r="29" spans="1:6" x14ac:dyDescent="0.25">
      <c r="A29" s="31" t="s">
        <v>79</v>
      </c>
      <c r="B29" s="31"/>
      <c r="C29" s="31"/>
      <c r="D29" s="31"/>
      <c r="E29" s="31"/>
      <c r="F29" s="31"/>
    </row>
    <row r="30" spans="1:6" x14ac:dyDescent="0.25">
      <c r="A30" s="4" t="s">
        <v>64</v>
      </c>
      <c r="B30" s="4" t="s">
        <v>5</v>
      </c>
      <c r="C30" s="4" t="s">
        <v>68</v>
      </c>
      <c r="D30" s="4" t="s">
        <v>69</v>
      </c>
      <c r="E30" s="4" t="s">
        <v>70</v>
      </c>
      <c r="F30" s="4" t="s">
        <v>72</v>
      </c>
    </row>
    <row r="31" spans="1:6" x14ac:dyDescent="0.25">
      <c r="A31" s="3" t="s">
        <v>183</v>
      </c>
      <c r="B31" s="3" t="s">
        <v>201</v>
      </c>
      <c r="C31" s="3">
        <v>1070053</v>
      </c>
      <c r="D31" s="3">
        <v>791792</v>
      </c>
      <c r="E31" s="3">
        <v>820676</v>
      </c>
      <c r="F31" s="3">
        <v>1064471</v>
      </c>
    </row>
    <row r="32" spans="1:6" x14ac:dyDescent="0.25">
      <c r="A32" s="3" t="s">
        <v>183</v>
      </c>
      <c r="B32" s="3" t="s">
        <v>202</v>
      </c>
      <c r="C32" s="3">
        <v>4003</v>
      </c>
      <c r="D32" s="3">
        <v>3161</v>
      </c>
      <c r="E32" s="3">
        <v>4966</v>
      </c>
      <c r="F32" s="3">
        <v>10115</v>
      </c>
    </row>
    <row r="33" spans="1:6" x14ac:dyDescent="0.25">
      <c r="A33" s="3" t="s">
        <v>184</v>
      </c>
      <c r="B33" s="3" t="s">
        <v>201</v>
      </c>
      <c r="C33" s="3">
        <v>474014</v>
      </c>
      <c r="D33" s="3">
        <v>752073</v>
      </c>
      <c r="E33" s="3">
        <v>700060</v>
      </c>
      <c r="F33" s="3">
        <v>743862</v>
      </c>
    </row>
    <row r="34" spans="1:6" x14ac:dyDescent="0.25">
      <c r="A34" s="3" t="s">
        <v>184</v>
      </c>
      <c r="B34" s="3" t="s">
        <v>202</v>
      </c>
      <c r="C34" s="3">
        <v>5243</v>
      </c>
      <c r="D34" s="3">
        <v>4515</v>
      </c>
      <c r="E34" s="3">
        <v>5741</v>
      </c>
      <c r="F34" s="3">
        <v>15903</v>
      </c>
    </row>
    <row r="35" spans="1:6" x14ac:dyDescent="0.25">
      <c r="A35" s="3" t="s">
        <v>185</v>
      </c>
      <c r="B35" s="3" t="s">
        <v>201</v>
      </c>
      <c r="C35" s="3">
        <v>1697619</v>
      </c>
      <c r="D35" s="3">
        <v>1816536</v>
      </c>
      <c r="E35" s="3">
        <v>1840472</v>
      </c>
      <c r="F35" s="3">
        <v>2058915</v>
      </c>
    </row>
    <row r="36" spans="1:6" x14ac:dyDescent="0.25">
      <c r="A36" s="3" t="s">
        <v>185</v>
      </c>
      <c r="B36" s="3" t="s">
        <v>202</v>
      </c>
      <c r="C36" s="3">
        <v>23069</v>
      </c>
      <c r="D36" s="3">
        <v>29317</v>
      </c>
      <c r="E36" s="3">
        <v>27339</v>
      </c>
      <c r="F36" s="3">
        <v>49550</v>
      </c>
    </row>
    <row r="37" spans="1:6" x14ac:dyDescent="0.25">
      <c r="A37" s="3" t="s">
        <v>130</v>
      </c>
      <c r="B37" s="3" t="s">
        <v>201</v>
      </c>
      <c r="C37" s="3">
        <v>1495</v>
      </c>
      <c r="D37" s="3">
        <v>284</v>
      </c>
      <c r="E37" s="3">
        <v>397</v>
      </c>
      <c r="F37" s="3"/>
    </row>
    <row r="38" spans="1:6" x14ac:dyDescent="0.25">
      <c r="A38" s="3" t="s">
        <v>130</v>
      </c>
      <c r="B38" s="3" t="s">
        <v>202</v>
      </c>
      <c r="C38" s="3"/>
      <c r="D38" s="3"/>
      <c r="E38" s="3"/>
      <c r="F38" s="3"/>
    </row>
    <row r="41" spans="1:6" x14ac:dyDescent="0.25">
      <c r="A41" s="31" t="s">
        <v>80</v>
      </c>
      <c r="B41" s="31"/>
      <c r="C41" s="31"/>
      <c r="D41" s="31"/>
      <c r="E41" s="31"/>
      <c r="F41" s="31"/>
    </row>
    <row r="42" spans="1:6" x14ac:dyDescent="0.25">
      <c r="A42" s="4" t="s">
        <v>64</v>
      </c>
      <c r="B42" s="4" t="s">
        <v>5</v>
      </c>
      <c r="C42" s="4" t="s">
        <v>68</v>
      </c>
      <c r="D42" s="4" t="s">
        <v>69</v>
      </c>
      <c r="E42" s="4" t="s">
        <v>70</v>
      </c>
      <c r="F42" s="4" t="s">
        <v>72</v>
      </c>
    </row>
    <row r="43" spans="1:6" x14ac:dyDescent="0.25">
      <c r="A43" s="3" t="s">
        <v>183</v>
      </c>
      <c r="B43" s="3" t="s">
        <v>201</v>
      </c>
      <c r="C43" s="3">
        <v>15348</v>
      </c>
      <c r="D43" s="3">
        <v>14180</v>
      </c>
      <c r="E43" s="3">
        <v>11815</v>
      </c>
      <c r="F43" s="3">
        <v>13409</v>
      </c>
    </row>
    <row r="44" spans="1:6" x14ac:dyDescent="0.25">
      <c r="A44" s="3" t="s">
        <v>183</v>
      </c>
      <c r="B44" s="3" t="s">
        <v>202</v>
      </c>
      <c r="C44" s="3">
        <v>79</v>
      </c>
      <c r="D44" s="3">
        <v>56</v>
      </c>
      <c r="E44" s="3">
        <v>77</v>
      </c>
      <c r="F44" s="3">
        <v>134</v>
      </c>
    </row>
    <row r="45" spans="1:6" x14ac:dyDescent="0.25">
      <c r="A45" s="3" t="s">
        <v>184</v>
      </c>
      <c r="B45" s="3" t="s">
        <v>201</v>
      </c>
      <c r="C45" s="3">
        <v>4771</v>
      </c>
      <c r="D45" s="3">
        <v>9253</v>
      </c>
      <c r="E45" s="3">
        <v>7170</v>
      </c>
      <c r="F45" s="3">
        <v>6515</v>
      </c>
    </row>
    <row r="46" spans="1:6" x14ac:dyDescent="0.25">
      <c r="A46" s="3" t="s">
        <v>184</v>
      </c>
      <c r="B46" s="3" t="s">
        <v>202</v>
      </c>
      <c r="C46" s="3">
        <v>42</v>
      </c>
      <c r="D46" s="3">
        <v>56</v>
      </c>
      <c r="E46" s="3">
        <v>47</v>
      </c>
      <c r="F46" s="3">
        <v>97</v>
      </c>
    </row>
    <row r="47" spans="1:6" x14ac:dyDescent="0.25">
      <c r="A47" s="3" t="s">
        <v>185</v>
      </c>
      <c r="B47" s="3" t="s">
        <v>201</v>
      </c>
      <c r="C47" s="3">
        <v>22087</v>
      </c>
      <c r="D47" s="3">
        <v>30182</v>
      </c>
      <c r="E47" s="3">
        <v>24369</v>
      </c>
      <c r="F47" s="3">
        <v>22561</v>
      </c>
    </row>
    <row r="48" spans="1:6" x14ac:dyDescent="0.25">
      <c r="A48" s="3" t="s">
        <v>185</v>
      </c>
      <c r="B48" s="3" t="s">
        <v>202</v>
      </c>
      <c r="C48" s="3">
        <v>238</v>
      </c>
      <c r="D48" s="3">
        <v>323</v>
      </c>
      <c r="E48" s="3">
        <v>303</v>
      </c>
      <c r="F48" s="3">
        <v>374</v>
      </c>
    </row>
    <row r="49" spans="1:6" x14ac:dyDescent="0.25">
      <c r="A49" s="3" t="s">
        <v>130</v>
      </c>
      <c r="B49" s="3" t="s">
        <v>201</v>
      </c>
      <c r="C49" s="3">
        <v>20</v>
      </c>
      <c r="D49" s="3">
        <v>5</v>
      </c>
      <c r="E49" s="3">
        <v>6</v>
      </c>
      <c r="F49" s="3"/>
    </row>
    <row r="50" spans="1:6" x14ac:dyDescent="0.25">
      <c r="A50" s="3" t="s">
        <v>130</v>
      </c>
      <c r="B50" s="3" t="s">
        <v>202</v>
      </c>
      <c r="C50" s="3"/>
      <c r="D50" s="3"/>
      <c r="E50" s="3"/>
      <c r="F50" s="3"/>
    </row>
  </sheetData>
  <mergeCells count="4">
    <mergeCell ref="A5:F5"/>
    <mergeCell ref="A17:F17"/>
    <mergeCell ref="A29:F29"/>
    <mergeCell ref="A41:F41"/>
  </mergeCells>
  <pageMargins left="0.7" right="0.7" top="0.75" bottom="0.75" header="0.3" footer="0.3"/>
  <pageSetup paperSize="9" orientation="portrait" horizontalDpi="300" verticalDpi="300"/>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1:F98"/>
  <sheetViews>
    <sheetView workbookViewId="0"/>
  </sheetViews>
  <sheetFormatPr baseColWidth="10" defaultColWidth="11.42578125" defaultRowHeight="15" x14ac:dyDescent="0.25"/>
  <cols>
    <col min="1" max="1" width="33.28515625" bestFit="1" customWidth="1"/>
    <col min="2" max="2" width="13.28515625" bestFit="1" customWidth="1"/>
  </cols>
  <sheetData>
    <row r="1" spans="1:6" x14ac:dyDescent="0.25">
      <c r="A1" s="5" t="str">
        <f>HYPERLINK("#'Indice'!A1", "Indice")</f>
        <v>Indice</v>
      </c>
    </row>
    <row r="2" spans="1:6" x14ac:dyDescent="0.25">
      <c r="A2" s="15" t="s">
        <v>182</v>
      </c>
    </row>
    <row r="3" spans="1:6" x14ac:dyDescent="0.25">
      <c r="A3" s="8" t="s">
        <v>62</v>
      </c>
    </row>
    <row r="5" spans="1:6" x14ac:dyDescent="0.25">
      <c r="A5" s="31" t="s">
        <v>63</v>
      </c>
      <c r="B5" s="31"/>
      <c r="C5" s="31"/>
      <c r="D5" s="31"/>
      <c r="E5" s="31"/>
      <c r="F5" s="31"/>
    </row>
    <row r="6" spans="1:6" x14ac:dyDescent="0.25">
      <c r="A6" s="4" t="s">
        <v>64</v>
      </c>
      <c r="B6" s="4" t="s">
        <v>5</v>
      </c>
      <c r="C6" s="4" t="s">
        <v>68</v>
      </c>
      <c r="D6" s="4" t="s">
        <v>69</v>
      </c>
      <c r="E6" s="4" t="s">
        <v>70</v>
      </c>
      <c r="F6" s="4" t="s">
        <v>72</v>
      </c>
    </row>
    <row r="7" spans="1:6" x14ac:dyDescent="0.25">
      <c r="A7" s="1" t="s">
        <v>183</v>
      </c>
      <c r="B7" s="1" t="s">
        <v>107</v>
      </c>
      <c r="C7" s="1">
        <v>44.424894452095003</v>
      </c>
      <c r="D7" s="1">
        <v>36.075749993324301</v>
      </c>
      <c r="E7" s="1">
        <v>37.832260131835902</v>
      </c>
      <c r="F7" s="1">
        <v>40.992802381515503</v>
      </c>
    </row>
    <row r="8" spans="1:6" x14ac:dyDescent="0.25">
      <c r="A8" s="1" t="s">
        <v>183</v>
      </c>
      <c r="B8" s="1" t="s">
        <v>108</v>
      </c>
      <c r="C8" s="1">
        <v>41.424554586410501</v>
      </c>
      <c r="D8" s="1">
        <v>30.4553687572479</v>
      </c>
      <c r="E8" s="1">
        <v>31.345456838607799</v>
      </c>
      <c r="F8" s="1">
        <v>36.1931502819061</v>
      </c>
    </row>
    <row r="9" spans="1:6" x14ac:dyDescent="0.25">
      <c r="A9" s="1" t="s">
        <v>183</v>
      </c>
      <c r="B9" s="1" t="s">
        <v>109</v>
      </c>
      <c r="C9" s="1">
        <v>36.119982600212097</v>
      </c>
      <c r="D9" s="1">
        <v>24.932250380516098</v>
      </c>
      <c r="E9" s="1">
        <v>24.603667855262799</v>
      </c>
      <c r="F9" s="1">
        <v>29.793316125869801</v>
      </c>
    </row>
    <row r="10" spans="1:6" x14ac:dyDescent="0.25">
      <c r="A10" s="1" t="s">
        <v>183</v>
      </c>
      <c r="B10" s="1" t="s">
        <v>110</v>
      </c>
      <c r="C10" s="1">
        <v>28.268194198608398</v>
      </c>
      <c r="D10" s="1">
        <v>16.891609132289901</v>
      </c>
      <c r="E10" s="1">
        <v>18.7413990497589</v>
      </c>
      <c r="F10" s="1">
        <v>20.0439870357513</v>
      </c>
    </row>
    <row r="11" spans="1:6" x14ac:dyDescent="0.25">
      <c r="A11" s="1" t="s">
        <v>183</v>
      </c>
      <c r="B11" s="1" t="s">
        <v>111</v>
      </c>
      <c r="C11" s="1">
        <v>12.5259414315224</v>
      </c>
      <c r="D11" s="1">
        <v>6.7291341722011602</v>
      </c>
      <c r="E11" s="1">
        <v>7.1652896702289599</v>
      </c>
      <c r="F11" s="1">
        <v>6.2485486268997201</v>
      </c>
    </row>
    <row r="12" spans="1:6" x14ac:dyDescent="0.25">
      <c r="A12" s="1" t="s">
        <v>184</v>
      </c>
      <c r="B12" s="1" t="s">
        <v>107</v>
      </c>
      <c r="C12" s="1">
        <v>7.5698420405387896</v>
      </c>
      <c r="D12" s="1">
        <v>15.503911674022699</v>
      </c>
      <c r="E12" s="1">
        <v>13.824665546417201</v>
      </c>
      <c r="F12" s="1">
        <v>14.2206445336342</v>
      </c>
    </row>
    <row r="13" spans="1:6" x14ac:dyDescent="0.25">
      <c r="A13" s="1" t="s">
        <v>184</v>
      </c>
      <c r="B13" s="1" t="s">
        <v>108</v>
      </c>
      <c r="C13" s="1">
        <v>11.5878969430923</v>
      </c>
      <c r="D13" s="1">
        <v>22.6454615592957</v>
      </c>
      <c r="E13" s="1">
        <v>21.5399757027626</v>
      </c>
      <c r="F13" s="1">
        <v>19.098255038261399</v>
      </c>
    </row>
    <row r="14" spans="1:6" x14ac:dyDescent="0.25">
      <c r="A14" s="1" t="s">
        <v>184</v>
      </c>
      <c r="B14" s="1" t="s">
        <v>109</v>
      </c>
      <c r="C14" s="1">
        <v>16.010460257530202</v>
      </c>
      <c r="D14" s="1">
        <v>25.753608345985398</v>
      </c>
      <c r="E14" s="1">
        <v>24.173864722251899</v>
      </c>
      <c r="F14" s="1">
        <v>22.055494785308799</v>
      </c>
    </row>
    <row r="15" spans="1:6" x14ac:dyDescent="0.25">
      <c r="A15" s="1" t="s">
        <v>184</v>
      </c>
      <c r="B15" s="1" t="s">
        <v>110</v>
      </c>
      <c r="C15" s="1">
        <v>17.981851100921599</v>
      </c>
      <c r="D15" s="1">
        <v>27.945497632026701</v>
      </c>
      <c r="E15" s="1">
        <v>25.506505370140101</v>
      </c>
      <c r="F15" s="1">
        <v>24.409835040569298</v>
      </c>
    </row>
    <row r="16" spans="1:6" x14ac:dyDescent="0.25">
      <c r="A16" s="1" t="s">
        <v>184</v>
      </c>
      <c r="B16" s="1" t="s">
        <v>111</v>
      </c>
      <c r="C16" s="1">
        <v>20.077981054782899</v>
      </c>
      <c r="D16" s="1">
        <v>19.382977485656699</v>
      </c>
      <c r="E16" s="1">
        <v>18.6074241995811</v>
      </c>
      <c r="F16" s="1">
        <v>17.2139376401901</v>
      </c>
    </row>
    <row r="17" spans="1:6" x14ac:dyDescent="0.25">
      <c r="A17" s="1" t="s">
        <v>185</v>
      </c>
      <c r="B17" s="1" t="s">
        <v>107</v>
      </c>
      <c r="C17" s="1">
        <v>47.974944114685101</v>
      </c>
      <c r="D17" s="1">
        <v>48.4131902456284</v>
      </c>
      <c r="E17" s="1">
        <v>48.337686061859102</v>
      </c>
      <c r="F17" s="1">
        <v>44.786554574966402</v>
      </c>
    </row>
    <row r="18" spans="1:6" x14ac:dyDescent="0.25">
      <c r="A18" s="1" t="s">
        <v>185</v>
      </c>
      <c r="B18" s="1" t="s">
        <v>108</v>
      </c>
      <c r="C18" s="1">
        <v>46.943813562393203</v>
      </c>
      <c r="D18" s="1">
        <v>46.890607476234401</v>
      </c>
      <c r="E18" s="1">
        <v>47.096428275108302</v>
      </c>
      <c r="F18" s="1">
        <v>44.708594679832501</v>
      </c>
    </row>
    <row r="19" spans="1:6" x14ac:dyDescent="0.25">
      <c r="A19" s="1" t="s">
        <v>185</v>
      </c>
      <c r="B19" s="1" t="s">
        <v>109</v>
      </c>
      <c r="C19" s="1">
        <v>47.838482260703998</v>
      </c>
      <c r="D19" s="1">
        <v>49.302163720130899</v>
      </c>
      <c r="E19" s="1">
        <v>51.222467422485401</v>
      </c>
      <c r="F19" s="1">
        <v>48.151189088821397</v>
      </c>
    </row>
    <row r="20" spans="1:6" x14ac:dyDescent="0.25">
      <c r="A20" s="1" t="s">
        <v>185</v>
      </c>
      <c r="B20" s="1" t="s">
        <v>110</v>
      </c>
      <c r="C20" s="1">
        <v>53.629052639007597</v>
      </c>
      <c r="D20" s="1">
        <v>55.162894725799603</v>
      </c>
      <c r="E20" s="1">
        <v>55.717694759368896</v>
      </c>
      <c r="F20" s="1">
        <v>55.546176433563197</v>
      </c>
    </row>
    <row r="21" spans="1:6" x14ac:dyDescent="0.25">
      <c r="A21" s="1" t="s">
        <v>185</v>
      </c>
      <c r="B21" s="1" t="s">
        <v>111</v>
      </c>
      <c r="C21" s="1">
        <v>67.366498708725004</v>
      </c>
      <c r="D21" s="1">
        <v>73.874092102050795</v>
      </c>
      <c r="E21" s="1">
        <v>74.227285385131793</v>
      </c>
      <c r="F21" s="1">
        <v>76.537513732910199</v>
      </c>
    </row>
    <row r="22" spans="1:6" x14ac:dyDescent="0.25">
      <c r="A22" s="1" t="s">
        <v>130</v>
      </c>
      <c r="B22" s="1" t="s">
        <v>107</v>
      </c>
      <c r="C22" s="1">
        <v>3.0320591758936598E-2</v>
      </c>
      <c r="D22" s="1">
        <v>7.1494039730168896E-3</v>
      </c>
      <c r="E22" s="1">
        <v>5.3890697017777702E-3</v>
      </c>
      <c r="F22" s="1"/>
    </row>
    <row r="23" spans="1:6" x14ac:dyDescent="0.25">
      <c r="A23" s="1" t="s">
        <v>130</v>
      </c>
      <c r="B23" s="1" t="s">
        <v>108</v>
      </c>
      <c r="C23" s="1">
        <v>4.3736331281252198E-2</v>
      </c>
      <c r="D23" s="1">
        <v>8.5627252701669897E-3</v>
      </c>
      <c r="E23" s="1">
        <v>1.8137210281565799E-2</v>
      </c>
      <c r="F23" s="1"/>
    </row>
    <row r="24" spans="1:6" x14ac:dyDescent="0.25">
      <c r="A24" s="1" t="s">
        <v>130</v>
      </c>
      <c r="B24" s="1" t="s">
        <v>109</v>
      </c>
      <c r="C24" s="1">
        <v>3.1075201695784899E-2</v>
      </c>
      <c r="D24" s="1">
        <v>1.19764146802481E-2</v>
      </c>
      <c r="E24" s="1">
        <v>0</v>
      </c>
      <c r="F24" s="1"/>
    </row>
    <row r="25" spans="1:6" x14ac:dyDescent="0.25">
      <c r="A25" s="1" t="s">
        <v>130</v>
      </c>
      <c r="B25" s="1" t="s">
        <v>110</v>
      </c>
      <c r="C25" s="1">
        <v>0.12090166565030799</v>
      </c>
      <c r="D25" s="1">
        <v>0</v>
      </c>
      <c r="E25" s="1">
        <v>3.4405180485919097E-2</v>
      </c>
      <c r="F25" s="1"/>
    </row>
    <row r="26" spans="1:6" x14ac:dyDescent="0.25">
      <c r="A26" s="1" t="s">
        <v>130</v>
      </c>
      <c r="B26" s="1" t="s">
        <v>111</v>
      </c>
      <c r="C26" s="1">
        <v>2.9579247348010498E-2</v>
      </c>
      <c r="D26" s="1">
        <v>1.37983093736693E-2</v>
      </c>
      <c r="E26" s="1">
        <v>0</v>
      </c>
      <c r="F26" s="1"/>
    </row>
    <row r="29" spans="1:6" x14ac:dyDescent="0.25">
      <c r="A29" s="31" t="s">
        <v>78</v>
      </c>
      <c r="B29" s="31"/>
      <c r="C29" s="31"/>
      <c r="D29" s="31"/>
      <c r="E29" s="31"/>
      <c r="F29" s="31"/>
    </row>
    <row r="30" spans="1:6" x14ac:dyDescent="0.25">
      <c r="A30" s="4" t="s">
        <v>64</v>
      </c>
      <c r="B30" s="4" t="s">
        <v>5</v>
      </c>
      <c r="C30" s="4" t="s">
        <v>68</v>
      </c>
      <c r="D30" s="4" t="s">
        <v>69</v>
      </c>
      <c r="E30" s="4" t="s">
        <v>70</v>
      </c>
      <c r="F30" s="4" t="s">
        <v>72</v>
      </c>
    </row>
    <row r="31" spans="1:6" x14ac:dyDescent="0.25">
      <c r="A31" s="2" t="s">
        <v>183</v>
      </c>
      <c r="B31" s="2" t="s">
        <v>107</v>
      </c>
      <c r="C31" s="2">
        <v>1.04499785229564</v>
      </c>
      <c r="D31" s="2">
        <v>0.77024265192449104</v>
      </c>
      <c r="E31" s="2">
        <v>0.86325183510780301</v>
      </c>
      <c r="F31" s="2">
        <v>0.70986221544444605</v>
      </c>
    </row>
    <row r="32" spans="1:6" x14ac:dyDescent="0.25">
      <c r="A32" s="2" t="s">
        <v>183</v>
      </c>
      <c r="B32" s="2" t="s">
        <v>108</v>
      </c>
      <c r="C32" s="2">
        <v>1.24403443187475</v>
      </c>
      <c r="D32" s="2">
        <v>0.80242967233061802</v>
      </c>
      <c r="E32" s="2">
        <v>0.83253104239702203</v>
      </c>
      <c r="F32" s="2">
        <v>0.67464224994182598</v>
      </c>
    </row>
    <row r="33" spans="1:6" x14ac:dyDescent="0.25">
      <c r="A33" s="2" t="s">
        <v>183</v>
      </c>
      <c r="B33" s="2" t="s">
        <v>109</v>
      </c>
      <c r="C33" s="2">
        <v>1.13485502079129</v>
      </c>
      <c r="D33" s="2">
        <v>0.66529065370559703</v>
      </c>
      <c r="E33" s="2">
        <v>0.76722316443920102</v>
      </c>
      <c r="F33" s="2">
        <v>0.66770366393029701</v>
      </c>
    </row>
    <row r="34" spans="1:6" x14ac:dyDescent="0.25">
      <c r="A34" s="2" t="s">
        <v>183</v>
      </c>
      <c r="B34" s="2" t="s">
        <v>110</v>
      </c>
      <c r="C34" s="2">
        <v>1.0630151256918901</v>
      </c>
      <c r="D34" s="2">
        <v>0.60510900802910295</v>
      </c>
      <c r="E34" s="2">
        <v>0.71500148624181703</v>
      </c>
      <c r="F34" s="2">
        <v>0.60375393368303798</v>
      </c>
    </row>
    <row r="35" spans="1:6" x14ac:dyDescent="0.25">
      <c r="A35" s="2" t="s">
        <v>183</v>
      </c>
      <c r="B35" s="2" t="s">
        <v>111</v>
      </c>
      <c r="C35" s="2">
        <v>0.61472333036363103</v>
      </c>
      <c r="D35" s="2">
        <v>0.418386096134782</v>
      </c>
      <c r="E35" s="2">
        <v>0.482940673828125</v>
      </c>
      <c r="F35" s="2">
        <v>0.38558675441890999</v>
      </c>
    </row>
    <row r="36" spans="1:6" x14ac:dyDescent="0.25">
      <c r="A36" s="2" t="s">
        <v>184</v>
      </c>
      <c r="B36" s="2" t="s">
        <v>107</v>
      </c>
      <c r="C36" s="2">
        <v>0.56870607659220695</v>
      </c>
      <c r="D36" s="2">
        <v>0.58169150725007102</v>
      </c>
      <c r="E36" s="2">
        <v>0.60039740055799495</v>
      </c>
      <c r="F36" s="2">
        <v>0.479685049504042</v>
      </c>
    </row>
    <row r="37" spans="1:6" x14ac:dyDescent="0.25">
      <c r="A37" s="2" t="s">
        <v>184</v>
      </c>
      <c r="B37" s="2" t="s">
        <v>108</v>
      </c>
      <c r="C37" s="2">
        <v>0.67743724212050405</v>
      </c>
      <c r="D37" s="2">
        <v>0.72528831660747495</v>
      </c>
      <c r="E37" s="2">
        <v>0.70097143761813596</v>
      </c>
      <c r="F37" s="2">
        <v>0.57858778163790703</v>
      </c>
    </row>
    <row r="38" spans="1:6" x14ac:dyDescent="0.25">
      <c r="A38" s="2" t="s">
        <v>184</v>
      </c>
      <c r="B38" s="2" t="s">
        <v>109</v>
      </c>
      <c r="C38" s="2">
        <v>1.0015044361352901</v>
      </c>
      <c r="D38" s="2">
        <v>0.74661606922745705</v>
      </c>
      <c r="E38" s="2">
        <v>0.83958292379975297</v>
      </c>
      <c r="F38" s="2">
        <v>0.66737113520503</v>
      </c>
    </row>
    <row r="39" spans="1:6" x14ac:dyDescent="0.25">
      <c r="A39" s="2" t="s">
        <v>184</v>
      </c>
      <c r="B39" s="2" t="s">
        <v>110</v>
      </c>
      <c r="C39" s="2">
        <v>0.88289938867092099</v>
      </c>
      <c r="D39" s="2">
        <v>0.87363971397280704</v>
      </c>
      <c r="E39" s="2">
        <v>0.92254681512713399</v>
      </c>
      <c r="F39" s="2">
        <v>0.75211706571281001</v>
      </c>
    </row>
    <row r="40" spans="1:6" x14ac:dyDescent="0.25">
      <c r="A40" s="2" t="s">
        <v>184</v>
      </c>
      <c r="B40" s="2" t="s">
        <v>111</v>
      </c>
      <c r="C40" s="2">
        <v>1.1553000658750501</v>
      </c>
      <c r="D40" s="2">
        <v>0.88301273062825203</v>
      </c>
      <c r="E40" s="2">
        <v>1.0431795381009601</v>
      </c>
      <c r="F40" s="2">
        <v>0.81592602655291602</v>
      </c>
    </row>
    <row r="41" spans="1:6" x14ac:dyDescent="0.25">
      <c r="A41" s="2" t="s">
        <v>185</v>
      </c>
      <c r="B41" s="2" t="s">
        <v>107</v>
      </c>
      <c r="C41" s="2">
        <v>1.0455787181854199</v>
      </c>
      <c r="D41" s="2">
        <v>0.81815514713525805</v>
      </c>
      <c r="E41" s="2">
        <v>0.91730579733848605</v>
      </c>
      <c r="F41" s="2">
        <v>0.66830813884735096</v>
      </c>
    </row>
    <row r="42" spans="1:6" x14ac:dyDescent="0.25">
      <c r="A42" s="2" t="s">
        <v>185</v>
      </c>
      <c r="B42" s="2" t="s">
        <v>108</v>
      </c>
      <c r="C42" s="2">
        <v>1.2720244005322501</v>
      </c>
      <c r="D42" s="2">
        <v>0.84952292963862397</v>
      </c>
      <c r="E42" s="2">
        <v>0.92725446447730098</v>
      </c>
      <c r="F42" s="2">
        <v>0.68991431035101403</v>
      </c>
    </row>
    <row r="43" spans="1:6" x14ac:dyDescent="0.25">
      <c r="A43" s="2" t="s">
        <v>185</v>
      </c>
      <c r="B43" s="2" t="s">
        <v>109</v>
      </c>
      <c r="C43" s="2">
        <v>1.24311801046133</v>
      </c>
      <c r="D43" s="2">
        <v>0.81012118607759498</v>
      </c>
      <c r="E43" s="2">
        <v>0.99425734952092204</v>
      </c>
      <c r="F43" s="2">
        <v>0.74321646243333805</v>
      </c>
    </row>
    <row r="44" spans="1:6" x14ac:dyDescent="0.25">
      <c r="A44" s="2" t="s">
        <v>185</v>
      </c>
      <c r="B44" s="2" t="s">
        <v>110</v>
      </c>
      <c r="C44" s="2">
        <v>1.38005893677473</v>
      </c>
      <c r="D44" s="2">
        <v>0.90176081284880605</v>
      </c>
      <c r="E44" s="2">
        <v>0.98300976678729102</v>
      </c>
      <c r="F44" s="2">
        <v>0.82034310325980198</v>
      </c>
    </row>
    <row r="45" spans="1:6" x14ac:dyDescent="0.25">
      <c r="A45" s="2" t="s">
        <v>185</v>
      </c>
      <c r="B45" s="2" t="s">
        <v>111</v>
      </c>
      <c r="C45" s="2">
        <v>1.18654267862439</v>
      </c>
      <c r="D45" s="2">
        <v>0.97831841558218002</v>
      </c>
      <c r="E45" s="2">
        <v>1.12594738602638</v>
      </c>
      <c r="F45" s="2">
        <v>0.87792761623859406</v>
      </c>
    </row>
    <row r="46" spans="1:6" x14ac:dyDescent="0.25">
      <c r="A46" s="2" t="s">
        <v>130</v>
      </c>
      <c r="B46" s="2" t="s">
        <v>107</v>
      </c>
      <c r="C46" s="2">
        <v>2.26405245484784E-2</v>
      </c>
      <c r="D46" s="2">
        <v>7.1498026954941504E-3</v>
      </c>
      <c r="E46" s="2">
        <v>5.3886815294390501E-3</v>
      </c>
      <c r="F46" s="2"/>
    </row>
    <row r="47" spans="1:6" x14ac:dyDescent="0.25">
      <c r="A47" s="2" t="s">
        <v>130</v>
      </c>
      <c r="B47" s="2" t="s">
        <v>108</v>
      </c>
      <c r="C47" s="2">
        <v>3.20950493915007E-2</v>
      </c>
      <c r="D47" s="2">
        <v>8.5610037785954808E-3</v>
      </c>
      <c r="E47" s="2">
        <v>1.1760693450924E-2</v>
      </c>
      <c r="F47" s="2"/>
    </row>
    <row r="48" spans="1:6" x14ac:dyDescent="0.25">
      <c r="A48" s="2" t="s">
        <v>130</v>
      </c>
      <c r="B48" s="2" t="s">
        <v>109</v>
      </c>
      <c r="C48" s="2">
        <v>1.6292220971081399E-2</v>
      </c>
      <c r="D48" s="2">
        <v>9.6032614237628895E-3</v>
      </c>
      <c r="E48" s="2">
        <v>0</v>
      </c>
      <c r="F48" s="2"/>
    </row>
    <row r="49" spans="1:6" x14ac:dyDescent="0.25">
      <c r="A49" s="2" t="s">
        <v>130</v>
      </c>
      <c r="B49" s="2" t="s">
        <v>110</v>
      </c>
      <c r="C49" s="2">
        <v>4.8147686175070703E-2</v>
      </c>
      <c r="D49" s="2">
        <v>0</v>
      </c>
      <c r="E49" s="2">
        <v>2.5230992469005301E-2</v>
      </c>
      <c r="F49" s="2"/>
    </row>
    <row r="50" spans="1:6" x14ac:dyDescent="0.25">
      <c r="A50" s="2" t="s">
        <v>130</v>
      </c>
      <c r="B50" s="2" t="s">
        <v>111</v>
      </c>
      <c r="C50" s="2">
        <v>2.0253846014384201E-2</v>
      </c>
      <c r="D50" s="2">
        <v>1.37989321956411E-2</v>
      </c>
      <c r="E50" s="2">
        <v>0</v>
      </c>
      <c r="F50" s="2"/>
    </row>
    <row r="53" spans="1:6" x14ac:dyDescent="0.25">
      <c r="A53" s="31" t="s">
        <v>79</v>
      </c>
      <c r="B53" s="31"/>
      <c r="C53" s="31"/>
      <c r="D53" s="31"/>
      <c r="E53" s="31"/>
      <c r="F53" s="31"/>
    </row>
    <row r="54" spans="1:6" x14ac:dyDescent="0.25">
      <c r="A54" s="4" t="s">
        <v>64</v>
      </c>
      <c r="B54" s="4" t="s">
        <v>5</v>
      </c>
      <c r="C54" s="4" t="s">
        <v>68</v>
      </c>
      <c r="D54" s="4" t="s">
        <v>69</v>
      </c>
      <c r="E54" s="4" t="s">
        <v>70</v>
      </c>
      <c r="F54" s="4" t="s">
        <v>72</v>
      </c>
    </row>
    <row r="55" spans="1:6" x14ac:dyDescent="0.25">
      <c r="A55" s="3" t="s">
        <v>183</v>
      </c>
      <c r="B55" s="3" t="s">
        <v>107</v>
      </c>
      <c r="C55" s="3">
        <v>297430</v>
      </c>
      <c r="D55" s="3">
        <v>252299</v>
      </c>
      <c r="E55" s="3">
        <v>266767</v>
      </c>
      <c r="F55" s="3">
        <v>352427</v>
      </c>
    </row>
    <row r="56" spans="1:6" x14ac:dyDescent="0.25">
      <c r="A56" s="3" t="s">
        <v>183</v>
      </c>
      <c r="B56" s="3" t="s">
        <v>108</v>
      </c>
      <c r="C56" s="3">
        <v>278460</v>
      </c>
      <c r="D56" s="3">
        <v>216961</v>
      </c>
      <c r="E56" s="3">
        <v>222943</v>
      </c>
      <c r="F56" s="3">
        <v>301363</v>
      </c>
    </row>
    <row r="57" spans="1:6" x14ac:dyDescent="0.25">
      <c r="A57" s="3" t="s">
        <v>183</v>
      </c>
      <c r="B57" s="3" t="s">
        <v>109</v>
      </c>
      <c r="C57" s="3">
        <v>252228</v>
      </c>
      <c r="D57" s="3">
        <v>179033</v>
      </c>
      <c r="E57" s="3">
        <v>175682</v>
      </c>
      <c r="F57" s="3">
        <v>238379</v>
      </c>
    </row>
    <row r="58" spans="1:6" x14ac:dyDescent="0.25">
      <c r="A58" s="3" t="s">
        <v>183</v>
      </c>
      <c r="B58" s="3" t="s">
        <v>110</v>
      </c>
      <c r="C58" s="3">
        <v>183542</v>
      </c>
      <c r="D58" s="3">
        <v>112865</v>
      </c>
      <c r="E58" s="3">
        <v>125287</v>
      </c>
      <c r="F58" s="3">
        <v>150101</v>
      </c>
    </row>
    <row r="59" spans="1:6" x14ac:dyDescent="0.25">
      <c r="A59" s="3" t="s">
        <v>183</v>
      </c>
      <c r="B59" s="3" t="s">
        <v>111</v>
      </c>
      <c r="C59" s="3">
        <v>79189</v>
      </c>
      <c r="D59" s="3">
        <v>42428</v>
      </c>
      <c r="E59" s="3">
        <v>46019</v>
      </c>
      <c r="F59" s="3">
        <v>46820</v>
      </c>
    </row>
    <row r="60" spans="1:6" x14ac:dyDescent="0.25">
      <c r="A60" s="3" t="s">
        <v>184</v>
      </c>
      <c r="B60" s="3" t="s">
        <v>107</v>
      </c>
      <c r="C60" s="3">
        <v>50681</v>
      </c>
      <c r="D60" s="3">
        <v>108428</v>
      </c>
      <c r="E60" s="3">
        <v>97482</v>
      </c>
      <c r="F60" s="3">
        <v>122259</v>
      </c>
    </row>
    <row r="61" spans="1:6" x14ac:dyDescent="0.25">
      <c r="A61" s="3" t="s">
        <v>184</v>
      </c>
      <c r="B61" s="3" t="s">
        <v>108</v>
      </c>
      <c r="C61" s="3">
        <v>77895</v>
      </c>
      <c r="D61" s="3">
        <v>161324</v>
      </c>
      <c r="E61" s="3">
        <v>153202</v>
      </c>
      <c r="F61" s="3">
        <v>159022</v>
      </c>
    </row>
    <row r="62" spans="1:6" x14ac:dyDescent="0.25">
      <c r="A62" s="3" t="s">
        <v>184</v>
      </c>
      <c r="B62" s="3" t="s">
        <v>109</v>
      </c>
      <c r="C62" s="3">
        <v>111802</v>
      </c>
      <c r="D62" s="3">
        <v>184931</v>
      </c>
      <c r="E62" s="3">
        <v>172613</v>
      </c>
      <c r="F62" s="3">
        <v>176468</v>
      </c>
    </row>
    <row r="63" spans="1:6" x14ac:dyDescent="0.25">
      <c r="A63" s="3" t="s">
        <v>184</v>
      </c>
      <c r="B63" s="3" t="s">
        <v>110</v>
      </c>
      <c r="C63" s="3">
        <v>116754</v>
      </c>
      <c r="D63" s="3">
        <v>186724</v>
      </c>
      <c r="E63" s="3">
        <v>170512</v>
      </c>
      <c r="F63" s="3">
        <v>182795</v>
      </c>
    </row>
    <row r="64" spans="1:6" x14ac:dyDescent="0.25">
      <c r="A64" s="3" t="s">
        <v>184</v>
      </c>
      <c r="B64" s="3" t="s">
        <v>111</v>
      </c>
      <c r="C64" s="3">
        <v>126933</v>
      </c>
      <c r="D64" s="3">
        <v>122212</v>
      </c>
      <c r="E64" s="3">
        <v>119506</v>
      </c>
      <c r="F64" s="3">
        <v>128983</v>
      </c>
    </row>
    <row r="65" spans="1:6" x14ac:dyDescent="0.25">
      <c r="A65" s="3" t="s">
        <v>185</v>
      </c>
      <c r="B65" s="3" t="s">
        <v>107</v>
      </c>
      <c r="C65" s="3">
        <v>321198</v>
      </c>
      <c r="D65" s="3">
        <v>338582</v>
      </c>
      <c r="E65" s="3">
        <v>340844</v>
      </c>
      <c r="F65" s="3">
        <v>385043</v>
      </c>
    </row>
    <row r="66" spans="1:6" x14ac:dyDescent="0.25">
      <c r="A66" s="3" t="s">
        <v>185</v>
      </c>
      <c r="B66" s="3" t="s">
        <v>108</v>
      </c>
      <c r="C66" s="3">
        <v>315561</v>
      </c>
      <c r="D66" s="3">
        <v>334044</v>
      </c>
      <c r="E66" s="3">
        <v>334971</v>
      </c>
      <c r="F66" s="3">
        <v>372267</v>
      </c>
    </row>
    <row r="67" spans="1:6" x14ac:dyDescent="0.25">
      <c r="A67" s="3" t="s">
        <v>185</v>
      </c>
      <c r="B67" s="3" t="s">
        <v>109</v>
      </c>
      <c r="C67" s="3">
        <v>334059</v>
      </c>
      <c r="D67" s="3">
        <v>354028</v>
      </c>
      <c r="E67" s="3">
        <v>365753</v>
      </c>
      <c r="F67" s="3">
        <v>385262</v>
      </c>
    </row>
    <row r="68" spans="1:6" x14ac:dyDescent="0.25">
      <c r="A68" s="3" t="s">
        <v>185</v>
      </c>
      <c r="B68" s="3" t="s">
        <v>110</v>
      </c>
      <c r="C68" s="3">
        <v>348207</v>
      </c>
      <c r="D68" s="3">
        <v>368583</v>
      </c>
      <c r="E68" s="3">
        <v>372475</v>
      </c>
      <c r="F68" s="3">
        <v>415962</v>
      </c>
    </row>
    <row r="69" spans="1:6" x14ac:dyDescent="0.25">
      <c r="A69" s="3" t="s">
        <v>185</v>
      </c>
      <c r="B69" s="3" t="s">
        <v>111</v>
      </c>
      <c r="C69" s="3">
        <v>425891</v>
      </c>
      <c r="D69" s="3">
        <v>465785</v>
      </c>
      <c r="E69" s="3">
        <v>476724</v>
      </c>
      <c r="F69" s="3">
        <v>573491</v>
      </c>
    </row>
    <row r="70" spans="1:6" x14ac:dyDescent="0.25">
      <c r="A70" s="3" t="s">
        <v>130</v>
      </c>
      <c r="B70" s="3" t="s">
        <v>107</v>
      </c>
      <c r="C70" s="3">
        <v>203</v>
      </c>
      <c r="D70" s="3">
        <v>50</v>
      </c>
      <c r="E70" s="3">
        <v>38</v>
      </c>
      <c r="F70" s="3"/>
    </row>
    <row r="71" spans="1:6" x14ac:dyDescent="0.25">
      <c r="A71" s="3" t="s">
        <v>130</v>
      </c>
      <c r="B71" s="3" t="s">
        <v>108</v>
      </c>
      <c r="C71" s="3">
        <v>294</v>
      </c>
      <c r="D71" s="3">
        <v>61</v>
      </c>
      <c r="E71" s="3">
        <v>129</v>
      </c>
      <c r="F71" s="3"/>
    </row>
    <row r="72" spans="1:6" x14ac:dyDescent="0.25">
      <c r="A72" s="3" t="s">
        <v>130</v>
      </c>
      <c r="B72" s="3" t="s">
        <v>109</v>
      </c>
      <c r="C72" s="3">
        <v>217</v>
      </c>
      <c r="D72" s="3">
        <v>86</v>
      </c>
      <c r="E72" s="3"/>
      <c r="F72" s="3"/>
    </row>
    <row r="73" spans="1:6" x14ac:dyDescent="0.25">
      <c r="A73" s="3" t="s">
        <v>130</v>
      </c>
      <c r="B73" s="3" t="s">
        <v>110</v>
      </c>
      <c r="C73" s="3">
        <v>785</v>
      </c>
      <c r="D73" s="3"/>
      <c r="E73" s="3">
        <v>230</v>
      </c>
      <c r="F73" s="3"/>
    </row>
    <row r="74" spans="1:6" x14ac:dyDescent="0.25">
      <c r="A74" s="3" t="s">
        <v>130</v>
      </c>
      <c r="B74" s="3" t="s">
        <v>111</v>
      </c>
      <c r="C74" s="3">
        <v>187</v>
      </c>
      <c r="D74" s="3">
        <v>87</v>
      </c>
      <c r="E74" s="3"/>
      <c r="F74" s="3"/>
    </row>
    <row r="77" spans="1:6" x14ac:dyDescent="0.25">
      <c r="A77" s="31" t="s">
        <v>80</v>
      </c>
      <c r="B77" s="31"/>
      <c r="C77" s="31"/>
      <c r="D77" s="31"/>
      <c r="E77" s="31"/>
      <c r="F77" s="31"/>
    </row>
    <row r="78" spans="1:6" x14ac:dyDescent="0.25">
      <c r="A78" s="4" t="s">
        <v>64</v>
      </c>
      <c r="B78" s="4" t="s">
        <v>5</v>
      </c>
      <c r="C78" s="4" t="s">
        <v>68</v>
      </c>
      <c r="D78" s="4" t="s">
        <v>69</v>
      </c>
      <c r="E78" s="4" t="s">
        <v>70</v>
      </c>
      <c r="F78" s="4" t="s">
        <v>72</v>
      </c>
    </row>
    <row r="79" spans="1:6" x14ac:dyDescent="0.25">
      <c r="A79" s="3" t="s">
        <v>183</v>
      </c>
      <c r="B79" s="3" t="s">
        <v>107</v>
      </c>
      <c r="C79" s="3">
        <v>4731</v>
      </c>
      <c r="D79" s="3">
        <v>5100</v>
      </c>
      <c r="E79" s="3">
        <v>4101</v>
      </c>
      <c r="F79" s="3">
        <v>4710</v>
      </c>
    </row>
    <row r="80" spans="1:6" x14ac:dyDescent="0.25">
      <c r="A80" s="3" t="s">
        <v>183</v>
      </c>
      <c r="B80" s="3" t="s">
        <v>108</v>
      </c>
      <c r="C80" s="3">
        <v>4048</v>
      </c>
      <c r="D80" s="3">
        <v>3824</v>
      </c>
      <c r="E80" s="3">
        <v>3191</v>
      </c>
      <c r="F80" s="3">
        <v>3842</v>
      </c>
    </row>
    <row r="81" spans="1:6" x14ac:dyDescent="0.25">
      <c r="A81" s="3" t="s">
        <v>183</v>
      </c>
      <c r="B81" s="3" t="s">
        <v>109</v>
      </c>
      <c r="C81" s="3">
        <v>3389</v>
      </c>
      <c r="D81" s="3">
        <v>2995</v>
      </c>
      <c r="E81" s="3">
        <v>2484</v>
      </c>
      <c r="F81" s="3">
        <v>2891</v>
      </c>
    </row>
    <row r="82" spans="1:6" x14ac:dyDescent="0.25">
      <c r="A82" s="3" t="s">
        <v>183</v>
      </c>
      <c r="B82" s="3" t="s">
        <v>110</v>
      </c>
      <c r="C82" s="3">
        <v>2444</v>
      </c>
      <c r="D82" s="3">
        <v>1810</v>
      </c>
      <c r="E82" s="3">
        <v>1667</v>
      </c>
      <c r="F82" s="3">
        <v>1742</v>
      </c>
    </row>
    <row r="83" spans="1:6" x14ac:dyDescent="0.25">
      <c r="A83" s="3" t="s">
        <v>183</v>
      </c>
      <c r="B83" s="3" t="s">
        <v>111</v>
      </c>
      <c r="C83" s="3">
        <v>1006</v>
      </c>
      <c r="D83" s="3">
        <v>613</v>
      </c>
      <c r="E83" s="3">
        <v>586</v>
      </c>
      <c r="F83" s="3">
        <v>496</v>
      </c>
    </row>
    <row r="84" spans="1:6" x14ac:dyDescent="0.25">
      <c r="A84" s="3" t="s">
        <v>184</v>
      </c>
      <c r="B84" s="3" t="s">
        <v>107</v>
      </c>
      <c r="C84" s="3">
        <v>613</v>
      </c>
      <c r="D84" s="3">
        <v>1569</v>
      </c>
      <c r="E84" s="3">
        <v>1147</v>
      </c>
      <c r="F84" s="3">
        <v>1255</v>
      </c>
    </row>
    <row r="85" spans="1:6" x14ac:dyDescent="0.25">
      <c r="A85" s="3" t="s">
        <v>184</v>
      </c>
      <c r="B85" s="3" t="s">
        <v>108</v>
      </c>
      <c r="C85" s="3">
        <v>905</v>
      </c>
      <c r="D85" s="3">
        <v>2094</v>
      </c>
      <c r="E85" s="3">
        <v>1596</v>
      </c>
      <c r="F85" s="3">
        <v>1477</v>
      </c>
    </row>
    <row r="86" spans="1:6" x14ac:dyDescent="0.25">
      <c r="A86" s="3" t="s">
        <v>184</v>
      </c>
      <c r="B86" s="3" t="s">
        <v>109</v>
      </c>
      <c r="C86" s="3">
        <v>1107</v>
      </c>
      <c r="D86" s="3">
        <v>2274</v>
      </c>
      <c r="E86" s="3">
        <v>1754</v>
      </c>
      <c r="F86" s="3">
        <v>1561</v>
      </c>
    </row>
    <row r="87" spans="1:6" x14ac:dyDescent="0.25">
      <c r="A87" s="3" t="s">
        <v>184</v>
      </c>
      <c r="B87" s="3" t="s">
        <v>110</v>
      </c>
      <c r="C87" s="3">
        <v>1214</v>
      </c>
      <c r="D87" s="3">
        <v>2096</v>
      </c>
      <c r="E87" s="3">
        <v>1661</v>
      </c>
      <c r="F87" s="3">
        <v>1495</v>
      </c>
    </row>
    <row r="88" spans="1:6" x14ac:dyDescent="0.25">
      <c r="A88" s="3" t="s">
        <v>184</v>
      </c>
      <c r="B88" s="3" t="s">
        <v>111</v>
      </c>
      <c r="C88" s="3">
        <v>1018</v>
      </c>
      <c r="D88" s="3">
        <v>1350</v>
      </c>
      <c r="E88" s="3">
        <v>1130</v>
      </c>
      <c r="F88" s="3">
        <v>892</v>
      </c>
    </row>
    <row r="89" spans="1:6" x14ac:dyDescent="0.25">
      <c r="A89" s="3" t="s">
        <v>185</v>
      </c>
      <c r="B89" s="3" t="s">
        <v>107</v>
      </c>
      <c r="C89" s="3">
        <v>5489</v>
      </c>
      <c r="D89" s="3">
        <v>7440</v>
      </c>
      <c r="E89" s="3">
        <v>5639</v>
      </c>
      <c r="F89" s="3">
        <v>5609</v>
      </c>
    </row>
    <row r="90" spans="1:6" x14ac:dyDescent="0.25">
      <c r="A90" s="3" t="s">
        <v>185</v>
      </c>
      <c r="B90" s="3" t="s">
        <v>108</v>
      </c>
      <c r="C90" s="3">
        <v>4747</v>
      </c>
      <c r="D90" s="3">
        <v>6130</v>
      </c>
      <c r="E90" s="3">
        <v>4896</v>
      </c>
      <c r="F90" s="3">
        <v>4840</v>
      </c>
    </row>
    <row r="91" spans="1:6" x14ac:dyDescent="0.25">
      <c r="A91" s="3" t="s">
        <v>185</v>
      </c>
      <c r="B91" s="3" t="s">
        <v>109</v>
      </c>
      <c r="C91" s="3">
        <v>4542</v>
      </c>
      <c r="D91" s="3">
        <v>5959</v>
      </c>
      <c r="E91" s="3">
        <v>4830</v>
      </c>
      <c r="F91" s="3">
        <v>4430</v>
      </c>
    </row>
    <row r="92" spans="1:6" x14ac:dyDescent="0.25">
      <c r="A92" s="3" t="s">
        <v>185</v>
      </c>
      <c r="B92" s="3" t="s">
        <v>110</v>
      </c>
      <c r="C92" s="3">
        <v>4121</v>
      </c>
      <c r="D92" s="3">
        <v>5442</v>
      </c>
      <c r="E92" s="3">
        <v>4536</v>
      </c>
      <c r="F92" s="3">
        <v>4245</v>
      </c>
    </row>
    <row r="93" spans="1:6" x14ac:dyDescent="0.25">
      <c r="A93" s="3" t="s">
        <v>185</v>
      </c>
      <c r="B93" s="3" t="s">
        <v>111</v>
      </c>
      <c r="C93" s="3">
        <v>3702</v>
      </c>
      <c r="D93" s="3">
        <v>5722</v>
      </c>
      <c r="E93" s="3">
        <v>5008</v>
      </c>
      <c r="F93" s="3">
        <v>4007</v>
      </c>
    </row>
    <row r="94" spans="1:6" x14ac:dyDescent="0.25">
      <c r="A94" s="3" t="s">
        <v>130</v>
      </c>
      <c r="B94" s="3" t="s">
        <v>107</v>
      </c>
      <c r="C94" s="3">
        <v>3</v>
      </c>
      <c r="D94" s="3">
        <v>1</v>
      </c>
      <c r="E94" s="3">
        <v>1</v>
      </c>
      <c r="F94" s="3"/>
    </row>
    <row r="95" spans="1:6" x14ac:dyDescent="0.25">
      <c r="A95" s="3" t="s">
        <v>130</v>
      </c>
      <c r="B95" s="3" t="s">
        <v>108</v>
      </c>
      <c r="C95" s="3">
        <v>2</v>
      </c>
      <c r="D95" s="3">
        <v>1</v>
      </c>
      <c r="E95" s="3">
        <v>3</v>
      </c>
      <c r="F95" s="3"/>
    </row>
    <row r="96" spans="1:6" x14ac:dyDescent="0.25">
      <c r="A96" s="3" t="s">
        <v>130</v>
      </c>
      <c r="B96" s="3" t="s">
        <v>109</v>
      </c>
      <c r="C96" s="3">
        <v>4</v>
      </c>
      <c r="D96" s="3">
        <v>2</v>
      </c>
      <c r="E96" s="3"/>
      <c r="F96" s="3"/>
    </row>
    <row r="97" spans="1:6" x14ac:dyDescent="0.25">
      <c r="A97" s="3" t="s">
        <v>130</v>
      </c>
      <c r="B97" s="3" t="s">
        <v>110</v>
      </c>
      <c r="C97" s="3">
        <v>9</v>
      </c>
      <c r="D97" s="3"/>
      <c r="E97" s="3">
        <v>2</v>
      </c>
      <c r="F97" s="3"/>
    </row>
    <row r="98" spans="1:6" x14ac:dyDescent="0.25">
      <c r="A98" s="3" t="s">
        <v>130</v>
      </c>
      <c r="B98" s="3" t="s">
        <v>111</v>
      </c>
      <c r="C98" s="3">
        <v>3</v>
      </c>
      <c r="D98" s="3">
        <v>1</v>
      </c>
      <c r="E98" s="3"/>
      <c r="F98" s="3"/>
    </row>
  </sheetData>
  <mergeCells count="4">
    <mergeCell ref="A5:F5"/>
    <mergeCell ref="A29:F29"/>
    <mergeCell ref="A53:F53"/>
    <mergeCell ref="A77:F77"/>
  </mergeCells>
  <pageMargins left="0.7" right="0.7" top="0.75" bottom="0.75" header="0.3" footer="0.3"/>
  <pageSetup paperSize="9" orientation="portrait" horizontalDpi="300" verticalDpi="300"/>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E34"/>
  <sheetViews>
    <sheetView workbookViewId="0"/>
  </sheetViews>
  <sheetFormatPr baseColWidth="10" defaultColWidth="11.42578125" defaultRowHeight="15" x14ac:dyDescent="0.25"/>
  <cols>
    <col min="1" max="1" width="33.28515625" bestFit="1" customWidth="1"/>
    <col min="2" max="2" width="12.42578125" bestFit="1" customWidth="1"/>
  </cols>
  <sheetData>
    <row r="1" spans="1:5" x14ac:dyDescent="0.25">
      <c r="A1" s="5" t="str">
        <f>HYPERLINK("#'Indice'!A1", "Indice")</f>
        <v>Indice</v>
      </c>
    </row>
    <row r="2" spans="1:5" x14ac:dyDescent="0.25">
      <c r="A2" s="15" t="s">
        <v>186</v>
      </c>
    </row>
    <row r="3" spans="1:5" x14ac:dyDescent="0.25">
      <c r="A3" s="8" t="s">
        <v>62</v>
      </c>
    </row>
    <row r="5" spans="1:5" x14ac:dyDescent="0.25">
      <c r="A5" s="31" t="s">
        <v>63</v>
      </c>
      <c r="B5" s="31"/>
      <c r="C5" s="31"/>
      <c r="D5" s="31"/>
      <c r="E5" s="31"/>
    </row>
    <row r="6" spans="1:5" x14ac:dyDescent="0.25">
      <c r="A6" s="4" t="s">
        <v>64</v>
      </c>
      <c r="B6" s="4" t="s">
        <v>5</v>
      </c>
      <c r="C6" s="4" t="s">
        <v>69</v>
      </c>
      <c r="D6" s="4" t="s">
        <v>70</v>
      </c>
      <c r="E6" s="4" t="s">
        <v>72</v>
      </c>
    </row>
    <row r="7" spans="1:5" x14ac:dyDescent="0.25">
      <c r="A7" s="1" t="s">
        <v>183</v>
      </c>
      <c r="B7" s="1" t="s">
        <v>74</v>
      </c>
      <c r="C7" s="1">
        <v>6.3463861250692304</v>
      </c>
      <c r="D7" s="1">
        <v>8.0809812742591305</v>
      </c>
      <c r="E7" s="1">
        <v>9.6478650008874691</v>
      </c>
    </row>
    <row r="8" spans="1:5" x14ac:dyDescent="0.25">
      <c r="A8" s="1" t="s">
        <v>184</v>
      </c>
      <c r="B8" s="1" t="s">
        <v>74</v>
      </c>
      <c r="C8" s="1">
        <v>4.7754021162961902</v>
      </c>
      <c r="D8" s="1">
        <v>6.3578466148138499</v>
      </c>
      <c r="E8" s="1">
        <v>4.0555146427494302</v>
      </c>
    </row>
    <row r="9" spans="1:5" x14ac:dyDescent="0.25">
      <c r="A9" s="1" t="s">
        <v>185</v>
      </c>
      <c r="B9" s="1" t="s">
        <v>74</v>
      </c>
      <c r="C9" s="1">
        <v>88.878211758634606</v>
      </c>
      <c r="D9" s="1">
        <v>84.902867050883302</v>
      </c>
      <c r="E9" s="1">
        <v>86.296620356363107</v>
      </c>
    </row>
    <row r="10" spans="1:5" x14ac:dyDescent="0.25">
      <c r="A10" s="1" t="s">
        <v>130</v>
      </c>
      <c r="B10" s="1" t="s">
        <v>74</v>
      </c>
      <c r="C10" s="1"/>
      <c r="D10" s="1">
        <v>0.65830506004367995</v>
      </c>
      <c r="E10" s="1"/>
    </row>
    <row r="13" spans="1:5" x14ac:dyDescent="0.25">
      <c r="A13" s="31" t="s">
        <v>78</v>
      </c>
      <c r="B13" s="31"/>
      <c r="C13" s="31"/>
      <c r="D13" s="31"/>
      <c r="E13" s="31"/>
    </row>
    <row r="14" spans="1:5" x14ac:dyDescent="0.25">
      <c r="A14" s="4" t="s">
        <v>64</v>
      </c>
      <c r="B14" s="4" t="s">
        <v>5</v>
      </c>
      <c r="C14" s="4" t="s">
        <v>69</v>
      </c>
      <c r="D14" s="4" t="s">
        <v>70</v>
      </c>
      <c r="E14" s="4" t="s">
        <v>72</v>
      </c>
    </row>
    <row r="15" spans="1:5" x14ac:dyDescent="0.25">
      <c r="A15" s="2" t="s">
        <v>183</v>
      </c>
      <c r="B15" s="2" t="s">
        <v>74</v>
      </c>
      <c r="C15" s="2">
        <v>0.23877135824242399</v>
      </c>
      <c r="D15" s="2">
        <v>0.29451294035141501</v>
      </c>
      <c r="E15" s="2">
        <v>0.276685553444104</v>
      </c>
    </row>
    <row r="16" spans="1:5" x14ac:dyDescent="0.25">
      <c r="A16" s="2" t="s">
        <v>184</v>
      </c>
      <c r="B16" s="2" t="s">
        <v>74</v>
      </c>
      <c r="C16" s="2">
        <v>0.211821231944715</v>
      </c>
      <c r="D16" s="2">
        <v>0.240626899898572</v>
      </c>
      <c r="E16" s="2">
        <v>0.20141092269607</v>
      </c>
    </row>
    <row r="17" spans="1:5" x14ac:dyDescent="0.25">
      <c r="A17" s="2" t="s">
        <v>185</v>
      </c>
      <c r="B17" s="2" t="s">
        <v>74</v>
      </c>
      <c r="C17" s="2">
        <v>0.32640003673018098</v>
      </c>
      <c r="D17" s="2">
        <v>0.395700522371849</v>
      </c>
      <c r="E17" s="2">
        <v>0.33463336785474801</v>
      </c>
    </row>
    <row r="18" spans="1:5" x14ac:dyDescent="0.25">
      <c r="A18" s="2" t="s">
        <v>130</v>
      </c>
      <c r="B18" s="2" t="s">
        <v>74</v>
      </c>
      <c r="C18" s="2"/>
      <c r="D18" s="2">
        <v>7.6226557171878498E-2</v>
      </c>
      <c r="E18" s="2"/>
    </row>
    <row r="21" spans="1:5" x14ac:dyDescent="0.25">
      <c r="A21" s="31" t="s">
        <v>79</v>
      </c>
      <c r="B21" s="31"/>
      <c r="C21" s="31"/>
      <c r="D21" s="31"/>
      <c r="E21" s="31"/>
    </row>
    <row r="22" spans="1:5" x14ac:dyDescent="0.25">
      <c r="A22" s="4" t="s">
        <v>64</v>
      </c>
      <c r="B22" s="4" t="s">
        <v>5</v>
      </c>
      <c r="C22" s="4" t="s">
        <v>69</v>
      </c>
      <c r="D22" s="4" t="s">
        <v>70</v>
      </c>
      <c r="E22" s="4" t="s">
        <v>72</v>
      </c>
    </row>
    <row r="23" spans="1:5" x14ac:dyDescent="0.25">
      <c r="A23" s="3" t="s">
        <v>183</v>
      </c>
      <c r="B23" s="3" t="s">
        <v>74</v>
      </c>
      <c r="C23" s="3">
        <v>114123</v>
      </c>
      <c r="D23" s="3">
        <v>150816</v>
      </c>
      <c r="E23" s="3">
        <v>200574</v>
      </c>
    </row>
    <row r="24" spans="1:5" x14ac:dyDescent="0.25">
      <c r="A24" s="3" t="s">
        <v>184</v>
      </c>
      <c r="B24" s="3" t="s">
        <v>74</v>
      </c>
      <c r="C24" s="3">
        <v>85873</v>
      </c>
      <c r="D24" s="3">
        <v>118657</v>
      </c>
      <c r="E24" s="3">
        <v>84312</v>
      </c>
    </row>
    <row r="25" spans="1:5" x14ac:dyDescent="0.25">
      <c r="A25" s="3" t="s">
        <v>185</v>
      </c>
      <c r="B25" s="3" t="s">
        <v>74</v>
      </c>
      <c r="C25" s="3">
        <v>1598240</v>
      </c>
      <c r="D25" s="3">
        <v>1584549</v>
      </c>
      <c r="E25" s="3">
        <v>1794061</v>
      </c>
    </row>
    <row r="26" spans="1:5" x14ac:dyDescent="0.25">
      <c r="A26" s="3" t="s">
        <v>130</v>
      </c>
      <c r="B26" s="3" t="s">
        <v>74</v>
      </c>
      <c r="C26" s="3"/>
      <c r="D26" s="3">
        <v>12286</v>
      </c>
      <c r="E26" s="3"/>
    </row>
    <row r="29" spans="1:5" x14ac:dyDescent="0.25">
      <c r="A29" s="31" t="s">
        <v>80</v>
      </c>
      <c r="B29" s="31"/>
      <c r="C29" s="31"/>
      <c r="D29" s="31"/>
      <c r="E29" s="31"/>
    </row>
    <row r="30" spans="1:5" x14ac:dyDescent="0.25">
      <c r="A30" s="4" t="s">
        <v>64</v>
      </c>
      <c r="B30" s="4" t="s">
        <v>5</v>
      </c>
      <c r="C30" s="4" t="s">
        <v>69</v>
      </c>
      <c r="D30" s="4" t="s">
        <v>70</v>
      </c>
      <c r="E30" s="4" t="s">
        <v>72</v>
      </c>
    </row>
    <row r="31" spans="1:5" x14ac:dyDescent="0.25">
      <c r="A31" s="3" t="s">
        <v>183</v>
      </c>
      <c r="B31" s="3" t="s">
        <v>74</v>
      </c>
      <c r="C31" s="3">
        <v>1952</v>
      </c>
      <c r="D31" s="3">
        <v>2113</v>
      </c>
      <c r="E31" s="3">
        <v>2340</v>
      </c>
    </row>
    <row r="32" spans="1:5" x14ac:dyDescent="0.25">
      <c r="A32" s="3" t="s">
        <v>184</v>
      </c>
      <c r="B32" s="3" t="s">
        <v>74</v>
      </c>
      <c r="C32" s="3">
        <v>1402</v>
      </c>
      <c r="D32" s="3">
        <v>1569</v>
      </c>
      <c r="E32" s="3">
        <v>926</v>
      </c>
    </row>
    <row r="33" spans="1:5" x14ac:dyDescent="0.25">
      <c r="A33" s="3" t="s">
        <v>185</v>
      </c>
      <c r="B33" s="3" t="s">
        <v>74</v>
      </c>
      <c r="C33" s="3">
        <v>22923</v>
      </c>
      <c r="D33" s="3">
        <v>18387</v>
      </c>
      <c r="E33" s="3">
        <v>17881</v>
      </c>
    </row>
    <row r="34" spans="1:5" x14ac:dyDescent="0.25">
      <c r="A34" s="3" t="s">
        <v>130</v>
      </c>
      <c r="B34" s="3" t="s">
        <v>74</v>
      </c>
      <c r="C34" s="3"/>
      <c r="D34" s="3">
        <v>138</v>
      </c>
      <c r="E34" s="3"/>
    </row>
  </sheetData>
  <mergeCells count="4">
    <mergeCell ref="A5:E5"/>
    <mergeCell ref="A13:E13"/>
    <mergeCell ref="A21:E21"/>
    <mergeCell ref="A29:E29"/>
  </mergeCells>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26"/>
  <sheetViews>
    <sheetView workbookViewId="0"/>
  </sheetViews>
  <sheetFormatPr baseColWidth="10" defaultColWidth="11.42578125" defaultRowHeight="15" x14ac:dyDescent="0.25"/>
  <cols>
    <col min="1" max="1" width="14.5703125" bestFit="1" customWidth="1"/>
    <col min="2" max="2" width="12.42578125" bestFit="1" customWidth="1"/>
  </cols>
  <sheetData>
    <row r="1" spans="1:10" x14ac:dyDescent="0.25">
      <c r="A1" s="5" t="str">
        <f>HYPERLINK("#'Indice'!A1", "Indice")</f>
        <v>Indice</v>
      </c>
    </row>
    <row r="2" spans="1:10" x14ac:dyDescent="0.25">
      <c r="A2" s="15" t="s">
        <v>116</v>
      </c>
    </row>
    <row r="3" spans="1:10" x14ac:dyDescent="0.25">
      <c r="A3" s="8" t="s">
        <v>62</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1" t="s">
        <v>117</v>
      </c>
      <c r="B7" s="1" t="s">
        <v>74</v>
      </c>
      <c r="C7" s="1">
        <v>80.876884120334495</v>
      </c>
      <c r="D7" s="1">
        <v>79.400856212261701</v>
      </c>
      <c r="E7" s="1">
        <v>79.270889278977904</v>
      </c>
      <c r="F7" s="1">
        <v>79.986093882710406</v>
      </c>
      <c r="G7" s="1">
        <v>79.259654126359905</v>
      </c>
      <c r="H7" s="1">
        <v>77.690120715429202</v>
      </c>
      <c r="I7" s="1">
        <v>80.749316795048799</v>
      </c>
      <c r="J7" s="1">
        <v>79.548957123033404</v>
      </c>
    </row>
    <row r="8" spans="1:10" x14ac:dyDescent="0.25">
      <c r="A8" s="1" t="s">
        <v>118</v>
      </c>
      <c r="B8" s="1" t="s">
        <v>74</v>
      </c>
      <c r="C8" s="1">
        <v>19.123115879665502</v>
      </c>
      <c r="D8" s="1">
        <v>20.599143787738299</v>
      </c>
      <c r="E8" s="1">
        <v>20.729110721022</v>
      </c>
      <c r="F8" s="1">
        <v>20.013906117289601</v>
      </c>
      <c r="G8" s="1">
        <v>20.740345873640099</v>
      </c>
      <c r="H8" s="1">
        <v>22.309879284570801</v>
      </c>
      <c r="I8" s="1">
        <v>19.250683204951201</v>
      </c>
      <c r="J8" s="1">
        <v>20.4510428769666</v>
      </c>
    </row>
    <row r="11" spans="1:10" x14ac:dyDescent="0.25">
      <c r="A11" s="31" t="s">
        <v>78</v>
      </c>
      <c r="B11" s="31"/>
      <c r="C11" s="31"/>
      <c r="D11" s="31"/>
      <c r="E11" s="31"/>
      <c r="F11" s="31"/>
      <c r="G11" s="31"/>
      <c r="H11" s="31"/>
      <c r="I11" s="31"/>
      <c r="J11" s="31"/>
    </row>
    <row r="12" spans="1:10" x14ac:dyDescent="0.25">
      <c r="A12" s="4" t="s">
        <v>64</v>
      </c>
      <c r="B12" s="4" t="s">
        <v>5</v>
      </c>
      <c r="C12" s="4" t="s">
        <v>65</v>
      </c>
      <c r="D12" s="4" t="s">
        <v>66</v>
      </c>
      <c r="E12" s="4" t="s">
        <v>67</v>
      </c>
      <c r="F12" s="4" t="s">
        <v>68</v>
      </c>
      <c r="G12" s="4" t="s">
        <v>69</v>
      </c>
      <c r="H12" s="4" t="s">
        <v>70</v>
      </c>
      <c r="I12" s="4" t="s">
        <v>71</v>
      </c>
      <c r="J12" s="4" t="s">
        <v>72</v>
      </c>
    </row>
    <row r="13" spans="1:10" x14ac:dyDescent="0.25">
      <c r="A13" s="2" t="s">
        <v>117</v>
      </c>
      <c r="B13" s="2" t="s">
        <v>74</v>
      </c>
      <c r="C13" s="2">
        <v>0.32150620919777601</v>
      </c>
      <c r="D13" s="2">
        <v>0.35530726727093498</v>
      </c>
      <c r="E13" s="2">
        <v>0.47639168695484102</v>
      </c>
      <c r="F13" s="2">
        <v>0.35626013644362903</v>
      </c>
      <c r="G13" s="2">
        <v>0.27551829071825101</v>
      </c>
      <c r="H13" s="2">
        <v>0.34708274251168703</v>
      </c>
      <c r="I13" s="2">
        <v>0.33581816819799098</v>
      </c>
      <c r="J13" s="2">
        <v>0.21686713863149901</v>
      </c>
    </row>
    <row r="14" spans="1:10" x14ac:dyDescent="0.25">
      <c r="A14" s="2" t="s">
        <v>118</v>
      </c>
      <c r="B14" s="2" t="s">
        <v>74</v>
      </c>
      <c r="C14" s="2">
        <v>0.32150620919777601</v>
      </c>
      <c r="D14" s="2">
        <v>0.35530726727093498</v>
      </c>
      <c r="E14" s="2">
        <v>0.47639168695484102</v>
      </c>
      <c r="F14" s="2">
        <v>0.35626013644362903</v>
      </c>
      <c r="G14" s="2">
        <v>0.27551829071825101</v>
      </c>
      <c r="H14" s="2">
        <v>0.34708274251168703</v>
      </c>
      <c r="I14" s="2">
        <v>0.33581816819799098</v>
      </c>
      <c r="J14" s="2">
        <v>0.21686713863149901</v>
      </c>
    </row>
    <row r="17" spans="1:10" x14ac:dyDescent="0.25">
      <c r="A17" s="31" t="s">
        <v>79</v>
      </c>
      <c r="B17" s="31"/>
      <c r="C17" s="31"/>
      <c r="D17" s="31"/>
      <c r="E17" s="31"/>
      <c r="F17" s="31"/>
      <c r="G17" s="31"/>
      <c r="H17" s="31"/>
      <c r="I17" s="31"/>
      <c r="J17" s="31"/>
    </row>
    <row r="18" spans="1:10" x14ac:dyDescent="0.25">
      <c r="A18" s="4" t="s">
        <v>64</v>
      </c>
      <c r="B18" s="4" t="s">
        <v>5</v>
      </c>
      <c r="C18" s="4" t="s">
        <v>65</v>
      </c>
      <c r="D18" s="4" t="s">
        <v>66</v>
      </c>
      <c r="E18" s="4" t="s">
        <v>67</v>
      </c>
      <c r="F18" s="4" t="s">
        <v>68</v>
      </c>
      <c r="G18" s="4" t="s">
        <v>69</v>
      </c>
      <c r="H18" s="4" t="s">
        <v>70</v>
      </c>
      <c r="I18" s="4" t="s">
        <v>71</v>
      </c>
      <c r="J18" s="4" t="s">
        <v>72</v>
      </c>
    </row>
    <row r="19" spans="1:10" x14ac:dyDescent="0.25">
      <c r="A19" s="3" t="s">
        <v>117</v>
      </c>
      <c r="B19" s="3" t="s">
        <v>74</v>
      </c>
      <c r="C19" s="3">
        <v>3582351</v>
      </c>
      <c r="D19" s="3">
        <v>3799539</v>
      </c>
      <c r="E19" s="3">
        <v>4024958</v>
      </c>
      <c r="F19" s="3">
        <v>4335755</v>
      </c>
      <c r="G19" s="3">
        <v>4470961</v>
      </c>
      <c r="H19" s="3">
        <v>4659653</v>
      </c>
      <c r="I19" s="3">
        <v>5357936</v>
      </c>
      <c r="J19" s="3">
        <v>5566910</v>
      </c>
    </row>
    <row r="20" spans="1:10" x14ac:dyDescent="0.25">
      <c r="A20" s="3" t="s">
        <v>118</v>
      </c>
      <c r="B20" s="3" t="s">
        <v>74</v>
      </c>
      <c r="C20" s="3">
        <v>847037</v>
      </c>
      <c r="D20" s="3">
        <v>985723</v>
      </c>
      <c r="E20" s="3">
        <v>1052515</v>
      </c>
      <c r="F20" s="3">
        <v>1084881</v>
      </c>
      <c r="G20" s="3">
        <v>1169943</v>
      </c>
      <c r="H20" s="3">
        <v>1338089</v>
      </c>
      <c r="I20" s="3">
        <v>1277335</v>
      </c>
      <c r="J20" s="3">
        <v>1431183</v>
      </c>
    </row>
    <row r="23" spans="1:10" x14ac:dyDescent="0.25">
      <c r="A23" s="31" t="s">
        <v>80</v>
      </c>
      <c r="B23" s="31"/>
      <c r="C23" s="31"/>
      <c r="D23" s="31"/>
      <c r="E23" s="31"/>
      <c r="F23" s="31"/>
      <c r="G23" s="31"/>
      <c r="H23" s="31"/>
      <c r="I23" s="31"/>
      <c r="J23" s="31"/>
    </row>
    <row r="24" spans="1:10" x14ac:dyDescent="0.25">
      <c r="A24" s="4" t="s">
        <v>64</v>
      </c>
      <c r="B24" s="4" t="s">
        <v>5</v>
      </c>
      <c r="C24" s="4" t="s">
        <v>65</v>
      </c>
      <c r="D24" s="4" t="s">
        <v>66</v>
      </c>
      <c r="E24" s="4" t="s">
        <v>67</v>
      </c>
      <c r="F24" s="4" t="s">
        <v>68</v>
      </c>
      <c r="G24" s="4" t="s">
        <v>69</v>
      </c>
      <c r="H24" s="4" t="s">
        <v>70</v>
      </c>
      <c r="I24" s="4" t="s">
        <v>71</v>
      </c>
      <c r="J24" s="4" t="s">
        <v>72</v>
      </c>
    </row>
    <row r="25" spans="1:10" x14ac:dyDescent="0.25">
      <c r="A25" s="3" t="s">
        <v>117</v>
      </c>
      <c r="B25" s="3" t="s">
        <v>74</v>
      </c>
      <c r="C25" s="3">
        <v>59796</v>
      </c>
      <c r="D25" s="3">
        <v>56460</v>
      </c>
      <c r="E25" s="3">
        <v>46913</v>
      </c>
      <c r="F25" s="3">
        <v>53745</v>
      </c>
      <c r="G25" s="3">
        <v>67024</v>
      </c>
      <c r="H25" s="3">
        <v>55873</v>
      </c>
      <c r="I25" s="3">
        <v>50772</v>
      </c>
      <c r="J25" s="3">
        <v>56103</v>
      </c>
    </row>
    <row r="26" spans="1:10" x14ac:dyDescent="0.25">
      <c r="A26" s="3" t="s">
        <v>118</v>
      </c>
      <c r="B26" s="3" t="s">
        <v>74</v>
      </c>
      <c r="C26" s="3">
        <v>13836</v>
      </c>
      <c r="D26" s="3">
        <v>15000</v>
      </c>
      <c r="E26" s="3">
        <v>11957</v>
      </c>
      <c r="F26" s="3">
        <v>12979</v>
      </c>
      <c r="G26" s="3">
        <v>16863</v>
      </c>
      <c r="H26" s="3">
        <v>15075</v>
      </c>
      <c r="I26" s="3">
        <v>12139</v>
      </c>
      <c r="J26" s="3">
        <v>15953</v>
      </c>
    </row>
  </sheetData>
  <mergeCells count="4">
    <mergeCell ref="A5:J5"/>
    <mergeCell ref="A11:J11"/>
    <mergeCell ref="A17:J17"/>
    <mergeCell ref="A23:J23"/>
  </mergeCells>
  <pageMargins left="0.7" right="0.7" top="0.75" bottom="0.75" header="0.3" footer="0.3"/>
  <pageSetup paperSize="9" orientation="portrait" horizontalDpi="300" verticalDpi="300"/>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E50"/>
  <sheetViews>
    <sheetView workbookViewId="0"/>
  </sheetViews>
  <sheetFormatPr baseColWidth="10" defaultColWidth="11.42578125" defaultRowHeight="15" x14ac:dyDescent="0.25"/>
  <cols>
    <col min="1" max="1" width="33.28515625" bestFit="1" customWidth="1"/>
    <col min="2" max="2" width="12.42578125" bestFit="1" customWidth="1"/>
  </cols>
  <sheetData>
    <row r="1" spans="1:5" x14ac:dyDescent="0.25">
      <c r="A1" s="5" t="str">
        <f>HYPERLINK("#'Indice'!A1", "Indice")</f>
        <v>Indice</v>
      </c>
    </row>
    <row r="2" spans="1:5" x14ac:dyDescent="0.25">
      <c r="A2" s="15" t="s">
        <v>186</v>
      </c>
    </row>
    <row r="3" spans="1:5" x14ac:dyDescent="0.25">
      <c r="A3" s="8" t="s">
        <v>62</v>
      </c>
    </row>
    <row r="5" spans="1:5" x14ac:dyDescent="0.25">
      <c r="A5" s="31" t="s">
        <v>63</v>
      </c>
      <c r="B5" s="31"/>
      <c r="C5" s="31"/>
      <c r="D5" s="31"/>
      <c r="E5" s="31"/>
    </row>
    <row r="6" spans="1:5" x14ac:dyDescent="0.25">
      <c r="A6" s="4" t="s">
        <v>64</v>
      </c>
      <c r="B6" s="4" t="s">
        <v>5</v>
      </c>
      <c r="C6" s="4" t="s">
        <v>69</v>
      </c>
      <c r="D6" s="4" t="s">
        <v>70</v>
      </c>
      <c r="E6" s="4" t="s">
        <v>72</v>
      </c>
    </row>
    <row r="7" spans="1:5" x14ac:dyDescent="0.25">
      <c r="A7" s="1" t="s">
        <v>183</v>
      </c>
      <c r="B7" s="1" t="s">
        <v>81</v>
      </c>
      <c r="C7" s="1">
        <v>6.4787276089191401</v>
      </c>
      <c r="D7" s="1">
        <v>8.2002744078636205</v>
      </c>
      <c r="E7" s="1">
        <v>10.0705295801163</v>
      </c>
    </row>
    <row r="8" spans="1:5" x14ac:dyDescent="0.25">
      <c r="A8" s="1" t="s">
        <v>183</v>
      </c>
      <c r="B8" s="1" t="s">
        <v>82</v>
      </c>
      <c r="C8" s="1">
        <v>5.1865406334400204</v>
      </c>
      <c r="D8" s="1">
        <v>6.95884898304939</v>
      </c>
      <c r="E8" s="1">
        <v>5.4202806204557401</v>
      </c>
    </row>
    <row r="9" spans="1:5" x14ac:dyDescent="0.25">
      <c r="A9" s="1" t="s">
        <v>184</v>
      </c>
      <c r="B9" s="1" t="s">
        <v>81</v>
      </c>
      <c r="C9" s="1">
        <v>4.9113821238279298</v>
      </c>
      <c r="D9" s="1">
        <v>6.5141126513481096</v>
      </c>
      <c r="E9" s="1">
        <v>4.2185407131910297</v>
      </c>
    </row>
    <row r="10" spans="1:5" x14ac:dyDescent="0.25">
      <c r="A10" s="1" t="s">
        <v>184</v>
      </c>
      <c r="B10" s="1" t="s">
        <v>82</v>
      </c>
      <c r="C10" s="1">
        <v>3.5836648195982002</v>
      </c>
      <c r="D10" s="1">
        <v>4.8879224807024002</v>
      </c>
      <c r="E10" s="1">
        <v>2.42489036172628</v>
      </c>
    </row>
    <row r="11" spans="1:5" x14ac:dyDescent="0.25">
      <c r="A11" s="1" t="s">
        <v>185</v>
      </c>
      <c r="B11" s="1" t="s">
        <v>81</v>
      </c>
      <c r="C11" s="1">
        <v>88.6098921298981</v>
      </c>
      <c r="D11" s="1">
        <v>84.659284353256197</v>
      </c>
      <c r="E11" s="1">
        <v>85.710930824279799</v>
      </c>
    </row>
    <row r="12" spans="1:5" x14ac:dyDescent="0.25">
      <c r="A12" s="1" t="s">
        <v>185</v>
      </c>
      <c r="B12" s="1" t="s">
        <v>82</v>
      </c>
      <c r="C12" s="1">
        <v>91.229796409606905</v>
      </c>
      <c r="D12" s="1">
        <v>87.194156646728501</v>
      </c>
      <c r="E12" s="1">
        <v>92.154830694198594</v>
      </c>
    </row>
    <row r="13" spans="1:5" x14ac:dyDescent="0.25">
      <c r="A13" s="1" t="s">
        <v>130</v>
      </c>
      <c r="B13" s="1" t="s">
        <v>81</v>
      </c>
      <c r="C13" s="1"/>
      <c r="D13" s="1">
        <v>0.62633077614009403</v>
      </c>
      <c r="E13" s="1"/>
    </row>
    <row r="14" spans="1:5" x14ac:dyDescent="0.25">
      <c r="A14" s="1" t="s">
        <v>130</v>
      </c>
      <c r="B14" s="1" t="s">
        <v>82</v>
      </c>
      <c r="C14" s="1"/>
      <c r="D14" s="1">
        <v>0.95907216891646396</v>
      </c>
      <c r="E14" s="1"/>
    </row>
    <row r="17" spans="1:5" x14ac:dyDescent="0.25">
      <c r="A17" s="31" t="s">
        <v>78</v>
      </c>
      <c r="B17" s="31"/>
      <c r="C17" s="31"/>
      <c r="D17" s="31"/>
      <c r="E17" s="31"/>
    </row>
    <row r="18" spans="1:5" x14ac:dyDescent="0.25">
      <c r="A18" s="4" t="s">
        <v>64</v>
      </c>
      <c r="B18" s="4" t="s">
        <v>5</v>
      </c>
      <c r="C18" s="4" t="s">
        <v>69</v>
      </c>
      <c r="D18" s="4" t="s">
        <v>70</v>
      </c>
      <c r="E18" s="4" t="s">
        <v>72</v>
      </c>
    </row>
    <row r="19" spans="1:5" x14ac:dyDescent="0.25">
      <c r="A19" s="2" t="s">
        <v>183</v>
      </c>
      <c r="B19" s="2" t="s">
        <v>81</v>
      </c>
      <c r="C19" s="2">
        <v>0.26102534029632801</v>
      </c>
      <c r="D19" s="2">
        <v>0.31988795381039398</v>
      </c>
      <c r="E19" s="2">
        <v>0.30101130250841401</v>
      </c>
    </row>
    <row r="20" spans="1:5" x14ac:dyDescent="0.25">
      <c r="A20" s="2" t="s">
        <v>183</v>
      </c>
      <c r="B20" s="2" t="s">
        <v>82</v>
      </c>
      <c r="C20" s="2">
        <v>0.43978146277368102</v>
      </c>
      <c r="D20" s="2">
        <v>0.58199679479002997</v>
      </c>
      <c r="E20" s="2">
        <v>0.485818181186914</v>
      </c>
    </row>
    <row r="21" spans="1:5" x14ac:dyDescent="0.25">
      <c r="A21" s="2" t="s">
        <v>184</v>
      </c>
      <c r="B21" s="2" t="s">
        <v>81</v>
      </c>
      <c r="C21" s="2">
        <v>0.23068017326295401</v>
      </c>
      <c r="D21" s="2">
        <v>0.26138599496334802</v>
      </c>
      <c r="E21" s="2">
        <v>0.21927494090050501</v>
      </c>
    </row>
    <row r="22" spans="1:5" x14ac:dyDescent="0.25">
      <c r="A22" s="2" t="s">
        <v>184</v>
      </c>
      <c r="B22" s="2" t="s">
        <v>82</v>
      </c>
      <c r="C22" s="2">
        <v>0.439217453822494</v>
      </c>
      <c r="D22" s="2">
        <v>0.48052016645669898</v>
      </c>
      <c r="E22" s="2">
        <v>0.31660362146794802</v>
      </c>
    </row>
    <row r="23" spans="1:5" x14ac:dyDescent="0.25">
      <c r="A23" s="2" t="s">
        <v>185</v>
      </c>
      <c r="B23" s="2" t="s">
        <v>81</v>
      </c>
      <c r="C23" s="2">
        <v>0.35608131438493701</v>
      </c>
      <c r="D23" s="2">
        <v>0.42860186658799598</v>
      </c>
      <c r="E23" s="2">
        <v>0.36419809330254799</v>
      </c>
    </row>
    <row r="24" spans="1:5" x14ac:dyDescent="0.25">
      <c r="A24" s="2" t="s">
        <v>185</v>
      </c>
      <c r="B24" s="2" t="s">
        <v>82</v>
      </c>
      <c r="C24" s="2">
        <v>0.63688685186207294</v>
      </c>
      <c r="D24" s="2">
        <v>0.85549214854836497</v>
      </c>
      <c r="E24" s="2">
        <v>0.57632359676063105</v>
      </c>
    </row>
    <row r="25" spans="1:5" x14ac:dyDescent="0.25">
      <c r="A25" s="2" t="s">
        <v>130</v>
      </c>
      <c r="B25" s="2" t="s">
        <v>81</v>
      </c>
      <c r="C25" s="2"/>
      <c r="D25" s="2">
        <v>7.5155321974307299E-2</v>
      </c>
      <c r="E25" s="2"/>
    </row>
    <row r="26" spans="1:5" x14ac:dyDescent="0.25">
      <c r="A26" s="2" t="s">
        <v>130</v>
      </c>
      <c r="B26" s="2" t="s">
        <v>82</v>
      </c>
      <c r="C26" s="2"/>
      <c r="D26" s="2">
        <v>0.35598909016698599</v>
      </c>
      <c r="E26" s="2"/>
    </row>
    <row r="29" spans="1:5" x14ac:dyDescent="0.25">
      <c r="A29" s="31" t="s">
        <v>79</v>
      </c>
      <c r="B29" s="31"/>
      <c r="C29" s="31"/>
      <c r="D29" s="31"/>
      <c r="E29" s="31"/>
    </row>
    <row r="30" spans="1:5" x14ac:dyDescent="0.25">
      <c r="A30" s="4" t="s">
        <v>64</v>
      </c>
      <c r="B30" s="4" t="s">
        <v>5</v>
      </c>
      <c r="C30" s="4" t="s">
        <v>69</v>
      </c>
      <c r="D30" s="4" t="s">
        <v>70</v>
      </c>
      <c r="E30" s="4" t="s">
        <v>72</v>
      </c>
    </row>
    <row r="31" spans="1:5" x14ac:dyDescent="0.25">
      <c r="A31" s="3" t="s">
        <v>183</v>
      </c>
      <c r="B31" s="3" t="s">
        <v>81</v>
      </c>
      <c r="C31" s="3">
        <v>104571</v>
      </c>
      <c r="D31" s="3">
        <v>138336</v>
      </c>
      <c r="E31" s="3">
        <v>190332</v>
      </c>
    </row>
    <row r="32" spans="1:5" x14ac:dyDescent="0.25">
      <c r="A32" s="3" t="s">
        <v>183</v>
      </c>
      <c r="B32" s="3" t="s">
        <v>82</v>
      </c>
      <c r="C32" s="3">
        <v>9552</v>
      </c>
      <c r="D32" s="3">
        <v>12480</v>
      </c>
      <c r="E32" s="3">
        <v>10242</v>
      </c>
    </row>
    <row r="33" spans="1:5" x14ac:dyDescent="0.25">
      <c r="A33" s="3" t="s">
        <v>184</v>
      </c>
      <c r="B33" s="3" t="s">
        <v>81</v>
      </c>
      <c r="C33" s="3">
        <v>79273</v>
      </c>
      <c r="D33" s="3">
        <v>109891</v>
      </c>
      <c r="E33" s="3">
        <v>79730</v>
      </c>
    </row>
    <row r="34" spans="1:5" x14ac:dyDescent="0.25">
      <c r="A34" s="3" t="s">
        <v>184</v>
      </c>
      <c r="B34" s="3" t="s">
        <v>82</v>
      </c>
      <c r="C34" s="3">
        <v>6600</v>
      </c>
      <c r="D34" s="3">
        <v>8766</v>
      </c>
      <c r="E34" s="3">
        <v>4582</v>
      </c>
    </row>
    <row r="35" spans="1:5" x14ac:dyDescent="0.25">
      <c r="A35" s="3" t="s">
        <v>185</v>
      </c>
      <c r="B35" s="3" t="s">
        <v>81</v>
      </c>
      <c r="C35" s="3">
        <v>1430223</v>
      </c>
      <c r="D35" s="3">
        <v>1428175</v>
      </c>
      <c r="E35" s="3">
        <v>1619928</v>
      </c>
    </row>
    <row r="36" spans="1:5" x14ac:dyDescent="0.25">
      <c r="A36" s="3" t="s">
        <v>185</v>
      </c>
      <c r="B36" s="3" t="s">
        <v>82</v>
      </c>
      <c r="C36" s="3">
        <v>168017</v>
      </c>
      <c r="D36" s="3">
        <v>156374</v>
      </c>
      <c r="E36" s="3">
        <v>174133</v>
      </c>
    </row>
    <row r="37" spans="1:5" x14ac:dyDescent="0.25">
      <c r="A37" s="3" t="s">
        <v>130</v>
      </c>
      <c r="B37" s="3" t="s">
        <v>81</v>
      </c>
      <c r="C37" s="3"/>
      <c r="D37" s="3">
        <v>10566</v>
      </c>
      <c r="E37" s="3"/>
    </row>
    <row r="38" spans="1:5" x14ac:dyDescent="0.25">
      <c r="A38" s="3" t="s">
        <v>130</v>
      </c>
      <c r="B38" s="3" t="s">
        <v>82</v>
      </c>
      <c r="C38" s="3"/>
      <c r="D38" s="3">
        <v>1720</v>
      </c>
      <c r="E38" s="3"/>
    </row>
    <row r="41" spans="1:5" x14ac:dyDescent="0.25">
      <c r="A41" s="31" t="s">
        <v>80</v>
      </c>
      <c r="B41" s="31"/>
      <c r="C41" s="31"/>
      <c r="D41" s="31"/>
      <c r="E41" s="31"/>
    </row>
    <row r="42" spans="1:5" x14ac:dyDescent="0.25">
      <c r="A42" s="4" t="s">
        <v>64</v>
      </c>
      <c r="B42" s="4" t="s">
        <v>5</v>
      </c>
      <c r="C42" s="4" t="s">
        <v>69</v>
      </c>
      <c r="D42" s="4" t="s">
        <v>70</v>
      </c>
      <c r="E42" s="4" t="s">
        <v>72</v>
      </c>
    </row>
    <row r="43" spans="1:5" x14ac:dyDescent="0.25">
      <c r="A43" s="3" t="s">
        <v>183</v>
      </c>
      <c r="B43" s="3" t="s">
        <v>81</v>
      </c>
      <c r="C43" s="3">
        <v>1676</v>
      </c>
      <c r="D43" s="3">
        <v>1856</v>
      </c>
      <c r="E43" s="3">
        <v>2142</v>
      </c>
    </row>
    <row r="44" spans="1:5" x14ac:dyDescent="0.25">
      <c r="A44" s="3" t="s">
        <v>183</v>
      </c>
      <c r="B44" s="3" t="s">
        <v>82</v>
      </c>
      <c r="C44" s="3">
        <v>276</v>
      </c>
      <c r="D44" s="3">
        <v>257</v>
      </c>
      <c r="E44" s="3">
        <v>198</v>
      </c>
    </row>
    <row r="45" spans="1:5" x14ac:dyDescent="0.25">
      <c r="A45" s="3" t="s">
        <v>184</v>
      </c>
      <c r="B45" s="3" t="s">
        <v>81</v>
      </c>
      <c r="C45" s="3">
        <v>1238</v>
      </c>
      <c r="D45" s="3">
        <v>1401</v>
      </c>
      <c r="E45" s="3">
        <v>842</v>
      </c>
    </row>
    <row r="46" spans="1:5" x14ac:dyDescent="0.25">
      <c r="A46" s="3" t="s">
        <v>184</v>
      </c>
      <c r="B46" s="3" t="s">
        <v>82</v>
      </c>
      <c r="C46" s="3">
        <v>164</v>
      </c>
      <c r="D46" s="3">
        <v>168</v>
      </c>
      <c r="E46" s="3">
        <v>84</v>
      </c>
    </row>
    <row r="47" spans="1:5" x14ac:dyDescent="0.25">
      <c r="A47" s="3" t="s">
        <v>185</v>
      </c>
      <c r="B47" s="3" t="s">
        <v>81</v>
      </c>
      <c r="C47" s="3">
        <v>18837</v>
      </c>
      <c r="D47" s="3">
        <v>15523</v>
      </c>
      <c r="E47" s="3">
        <v>14824</v>
      </c>
    </row>
    <row r="48" spans="1:5" x14ac:dyDescent="0.25">
      <c r="A48" s="3" t="s">
        <v>185</v>
      </c>
      <c r="B48" s="3" t="s">
        <v>82</v>
      </c>
      <c r="C48" s="3">
        <v>4086</v>
      </c>
      <c r="D48" s="3">
        <v>2864</v>
      </c>
      <c r="E48" s="3">
        <v>3057</v>
      </c>
    </row>
    <row r="49" spans="1:5" x14ac:dyDescent="0.25">
      <c r="A49" s="3" t="s">
        <v>130</v>
      </c>
      <c r="B49" s="3" t="s">
        <v>81</v>
      </c>
      <c r="C49" s="3"/>
      <c r="D49" s="3">
        <v>113</v>
      </c>
      <c r="E49" s="3"/>
    </row>
    <row r="50" spans="1:5" x14ac:dyDescent="0.25">
      <c r="A50" s="3" t="s">
        <v>130</v>
      </c>
      <c r="B50" s="3" t="s">
        <v>82</v>
      </c>
      <c r="C50" s="3"/>
      <c r="D50" s="3">
        <v>25</v>
      </c>
      <c r="E50" s="3"/>
    </row>
  </sheetData>
  <mergeCells count="4">
    <mergeCell ref="A5:E5"/>
    <mergeCell ref="A17:E17"/>
    <mergeCell ref="A29:E29"/>
    <mergeCell ref="A41:E41"/>
  </mergeCells>
  <pageMargins left="0.7" right="0.7" top="0.75" bottom="0.75" header="0.3" footer="0.3"/>
  <pageSetup paperSize="9" orientation="portrait" horizontalDpi="300" verticalDpi="300"/>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E274"/>
  <sheetViews>
    <sheetView workbookViewId="0"/>
  </sheetViews>
  <sheetFormatPr baseColWidth="10" defaultColWidth="11.42578125" defaultRowHeight="15" x14ac:dyDescent="0.25"/>
  <cols>
    <col min="1" max="1" width="33.28515625" bestFit="1" customWidth="1"/>
    <col min="2" max="2" width="40.42578125" bestFit="1" customWidth="1"/>
  </cols>
  <sheetData>
    <row r="1" spans="1:5" x14ac:dyDescent="0.25">
      <c r="A1" s="5" t="str">
        <f>HYPERLINK("#'Indice'!A1", "Indice")</f>
        <v>Indice</v>
      </c>
    </row>
    <row r="2" spans="1:5" x14ac:dyDescent="0.25">
      <c r="A2" s="15" t="s">
        <v>186</v>
      </c>
    </row>
    <row r="3" spans="1:5" x14ac:dyDescent="0.25">
      <c r="A3" s="8" t="s">
        <v>62</v>
      </c>
    </row>
    <row r="5" spans="1:5" x14ac:dyDescent="0.25">
      <c r="A5" s="31" t="s">
        <v>63</v>
      </c>
      <c r="B5" s="31"/>
      <c r="C5" s="31"/>
      <c r="D5" s="31"/>
      <c r="E5" s="31"/>
    </row>
    <row r="6" spans="1:5" x14ac:dyDescent="0.25">
      <c r="A6" s="4" t="s">
        <v>64</v>
      </c>
      <c r="B6" s="4" t="s">
        <v>5</v>
      </c>
      <c r="C6" s="4" t="s">
        <v>69</v>
      </c>
      <c r="D6" s="4" t="s">
        <v>70</v>
      </c>
      <c r="E6" s="4" t="s">
        <v>72</v>
      </c>
    </row>
    <row r="7" spans="1:5" x14ac:dyDescent="0.25">
      <c r="A7" s="1" t="s">
        <v>183</v>
      </c>
      <c r="B7" s="1" t="s">
        <v>83</v>
      </c>
      <c r="C7" s="1">
        <v>4.83870953321457</v>
      </c>
      <c r="D7" s="1">
        <v>2.99760773777962</v>
      </c>
      <c r="E7" s="1">
        <v>9.0634897351265007</v>
      </c>
    </row>
    <row r="8" spans="1:5" x14ac:dyDescent="0.25">
      <c r="A8" s="1" t="s">
        <v>183</v>
      </c>
      <c r="B8" s="1" t="s">
        <v>84</v>
      </c>
      <c r="C8" s="1">
        <v>7.3562808334827396</v>
      </c>
      <c r="D8" s="1">
        <v>9.2649176716804504</v>
      </c>
      <c r="E8" s="1">
        <v>8.1124797463417107</v>
      </c>
    </row>
    <row r="9" spans="1:5" x14ac:dyDescent="0.25">
      <c r="A9" s="1" t="s">
        <v>183</v>
      </c>
      <c r="B9" s="1" t="s">
        <v>85</v>
      </c>
      <c r="C9" s="1">
        <v>1.5803938731551199</v>
      </c>
      <c r="D9" s="1">
        <v>6.4899720251560202</v>
      </c>
      <c r="E9" s="1">
        <v>12.242621928453399</v>
      </c>
    </row>
    <row r="10" spans="1:5" x14ac:dyDescent="0.25">
      <c r="A10" s="1" t="s">
        <v>183</v>
      </c>
      <c r="B10" s="1" t="s">
        <v>86</v>
      </c>
      <c r="C10" s="1">
        <v>4.9386922270059603</v>
      </c>
      <c r="D10" s="1">
        <v>6.3833758234977704</v>
      </c>
      <c r="E10" s="1">
        <v>7.9287968575954402</v>
      </c>
    </row>
    <row r="11" spans="1:5" x14ac:dyDescent="0.25">
      <c r="A11" s="1" t="s">
        <v>183</v>
      </c>
      <c r="B11" s="1" t="s">
        <v>87</v>
      </c>
      <c r="C11" s="1">
        <v>3.6072101444006002</v>
      </c>
      <c r="D11" s="1">
        <v>14.2465099692345</v>
      </c>
      <c r="E11" s="1">
        <v>17.656633257865899</v>
      </c>
    </row>
    <row r="12" spans="1:5" x14ac:dyDescent="0.25">
      <c r="A12" s="1" t="s">
        <v>183</v>
      </c>
      <c r="B12" s="1" t="s">
        <v>88</v>
      </c>
      <c r="C12" s="1">
        <v>3.5068977624177902</v>
      </c>
      <c r="D12" s="1">
        <v>6.6916957497596696</v>
      </c>
      <c r="E12" s="1">
        <v>5.14533407986164</v>
      </c>
    </row>
    <row r="13" spans="1:5" x14ac:dyDescent="0.25">
      <c r="A13" s="1" t="s">
        <v>183</v>
      </c>
      <c r="B13" s="1" t="s">
        <v>89</v>
      </c>
      <c r="C13" s="1">
        <v>4.6174373477697399</v>
      </c>
      <c r="D13" s="1">
        <v>4.8340231180190996</v>
      </c>
      <c r="E13" s="1">
        <v>7.31842368841171</v>
      </c>
    </row>
    <row r="14" spans="1:5" x14ac:dyDescent="0.25">
      <c r="A14" s="1" t="s">
        <v>183</v>
      </c>
      <c r="B14" s="1" t="s">
        <v>90</v>
      </c>
      <c r="C14" s="1">
        <v>6.3677534461021397</v>
      </c>
      <c r="D14" s="1">
        <v>7.92236328125</v>
      </c>
      <c r="E14" s="1">
        <v>8.6338408291339892</v>
      </c>
    </row>
    <row r="15" spans="1:5" x14ac:dyDescent="0.25">
      <c r="A15" s="1" t="s">
        <v>183</v>
      </c>
      <c r="B15" s="1" t="s">
        <v>91</v>
      </c>
      <c r="C15" s="1">
        <v>12.268835306167601</v>
      </c>
      <c r="D15" s="1">
        <v>16.4857462048531</v>
      </c>
      <c r="E15" s="1">
        <v>21.0800901055336</v>
      </c>
    </row>
    <row r="16" spans="1:5" x14ac:dyDescent="0.25">
      <c r="A16" s="1" t="s">
        <v>183</v>
      </c>
      <c r="B16" s="1" t="s">
        <v>92</v>
      </c>
      <c r="C16" s="1"/>
      <c r="D16" s="1">
        <v>16.9703930616379</v>
      </c>
      <c r="E16" s="1">
        <v>17.344859242439298</v>
      </c>
    </row>
    <row r="17" spans="1:5" x14ac:dyDescent="0.25">
      <c r="A17" s="1" t="s">
        <v>183</v>
      </c>
      <c r="B17" s="1" t="s">
        <v>93</v>
      </c>
      <c r="C17" s="1">
        <v>10.2862127125263</v>
      </c>
      <c r="D17" s="1">
        <v>9.6458986401557905</v>
      </c>
      <c r="E17" s="1">
        <v>10.927241295576099</v>
      </c>
    </row>
    <row r="18" spans="1:5" x14ac:dyDescent="0.25">
      <c r="A18" s="1" t="s">
        <v>183</v>
      </c>
      <c r="B18" s="1" t="s">
        <v>94</v>
      </c>
      <c r="C18" s="1">
        <v>13.443616032600399</v>
      </c>
      <c r="D18" s="1">
        <v>14.980587363243099</v>
      </c>
      <c r="E18" s="1">
        <v>15.1645213365555</v>
      </c>
    </row>
    <row r="19" spans="1:5" x14ac:dyDescent="0.25">
      <c r="A19" s="1" t="s">
        <v>183</v>
      </c>
      <c r="B19" s="1" t="s">
        <v>95</v>
      </c>
      <c r="C19" s="1">
        <v>8.9396797120571101</v>
      </c>
      <c r="D19" s="1">
        <v>8.9273922145366704</v>
      </c>
      <c r="E19" s="1">
        <v>10.7848323881626</v>
      </c>
    </row>
    <row r="20" spans="1:5" x14ac:dyDescent="0.25">
      <c r="A20" s="1" t="s">
        <v>183</v>
      </c>
      <c r="B20" s="1" t="s">
        <v>96</v>
      </c>
      <c r="C20" s="1">
        <v>4.7971446067094803</v>
      </c>
      <c r="D20" s="1">
        <v>5.1588017493486404</v>
      </c>
      <c r="E20" s="1">
        <v>7.6792240142822301</v>
      </c>
    </row>
    <row r="21" spans="1:5" x14ac:dyDescent="0.25">
      <c r="A21" s="1" t="s">
        <v>183</v>
      </c>
      <c r="B21" s="1" t="s">
        <v>97</v>
      </c>
      <c r="C21" s="1">
        <v>10.382955521345099</v>
      </c>
      <c r="D21" s="1">
        <v>18.561291694641099</v>
      </c>
      <c r="E21" s="1">
        <v>17.563299834728198</v>
      </c>
    </row>
    <row r="22" spans="1:5" x14ac:dyDescent="0.25">
      <c r="A22" s="1" t="s">
        <v>183</v>
      </c>
      <c r="B22" s="1" t="s">
        <v>98</v>
      </c>
      <c r="C22" s="1">
        <v>7.9917736351490003</v>
      </c>
      <c r="D22" s="1">
        <v>8.8571794331073797</v>
      </c>
      <c r="E22" s="1">
        <v>5.2013173699379003</v>
      </c>
    </row>
    <row r="23" spans="1:5" x14ac:dyDescent="0.25">
      <c r="A23" s="1" t="s">
        <v>184</v>
      </c>
      <c r="B23" s="1" t="s">
        <v>83</v>
      </c>
      <c r="C23" s="1">
        <v>1.91505663096905</v>
      </c>
      <c r="D23" s="1">
        <v>3.5346385091543202</v>
      </c>
      <c r="E23" s="1">
        <v>2.5825668126344699</v>
      </c>
    </row>
    <row r="24" spans="1:5" x14ac:dyDescent="0.25">
      <c r="A24" s="1" t="s">
        <v>184</v>
      </c>
      <c r="B24" s="1" t="s">
        <v>84</v>
      </c>
      <c r="C24" s="1">
        <v>4.20358926057816</v>
      </c>
      <c r="D24" s="1">
        <v>3.35789583623409</v>
      </c>
      <c r="E24" s="1">
        <v>3.0328480526804902</v>
      </c>
    </row>
    <row r="25" spans="1:5" x14ac:dyDescent="0.25">
      <c r="A25" s="1" t="s">
        <v>184</v>
      </c>
      <c r="B25" s="1" t="s">
        <v>85</v>
      </c>
      <c r="C25" s="1">
        <v>3.7792030721902798</v>
      </c>
      <c r="D25" s="1">
        <v>4.1430268436670303</v>
      </c>
      <c r="E25" s="1">
        <v>4.0622856467962301</v>
      </c>
    </row>
    <row r="26" spans="1:5" x14ac:dyDescent="0.25">
      <c r="A26" s="1" t="s">
        <v>184</v>
      </c>
      <c r="B26" s="1" t="s">
        <v>86</v>
      </c>
      <c r="C26" s="1">
        <v>5.0997026264667502</v>
      </c>
      <c r="D26" s="1">
        <v>6.9508455693721798</v>
      </c>
      <c r="E26" s="1">
        <v>1.8100149929523499</v>
      </c>
    </row>
    <row r="27" spans="1:5" x14ac:dyDescent="0.25">
      <c r="A27" s="1" t="s">
        <v>184</v>
      </c>
      <c r="B27" s="1" t="s">
        <v>87</v>
      </c>
      <c r="C27" s="1">
        <v>3.3388689160346998</v>
      </c>
      <c r="D27" s="1">
        <v>4.2620517313480404</v>
      </c>
      <c r="E27" s="1">
        <v>2.5965636596083601</v>
      </c>
    </row>
    <row r="28" spans="1:5" x14ac:dyDescent="0.25">
      <c r="A28" s="1" t="s">
        <v>184</v>
      </c>
      <c r="B28" s="1" t="s">
        <v>88</v>
      </c>
      <c r="C28" s="1">
        <v>2.42505744099617</v>
      </c>
      <c r="D28" s="1">
        <v>4.2546857148408899</v>
      </c>
      <c r="E28" s="1">
        <v>3.38240154087543</v>
      </c>
    </row>
    <row r="29" spans="1:5" x14ac:dyDescent="0.25">
      <c r="A29" s="1" t="s">
        <v>184</v>
      </c>
      <c r="B29" s="1" t="s">
        <v>89</v>
      </c>
      <c r="C29" s="1">
        <v>3.09671107679605</v>
      </c>
      <c r="D29" s="1">
        <v>5.1792807877063796</v>
      </c>
      <c r="E29" s="1">
        <v>3.4837443381547901</v>
      </c>
    </row>
    <row r="30" spans="1:5" x14ac:dyDescent="0.25">
      <c r="A30" s="1" t="s">
        <v>184</v>
      </c>
      <c r="B30" s="1" t="s">
        <v>90</v>
      </c>
      <c r="C30" s="1">
        <v>3.4840181469917302</v>
      </c>
      <c r="D30" s="1">
        <v>3.79044637084007</v>
      </c>
      <c r="E30" s="1">
        <v>3.0677219852805102</v>
      </c>
    </row>
    <row r="31" spans="1:5" x14ac:dyDescent="0.25">
      <c r="A31" s="1" t="s">
        <v>184</v>
      </c>
      <c r="B31" s="1" t="s">
        <v>91</v>
      </c>
      <c r="C31" s="1">
        <v>11.1699149012566</v>
      </c>
      <c r="D31" s="1">
        <v>10.4644499719143</v>
      </c>
      <c r="E31" s="1">
        <v>6.8079844117164603</v>
      </c>
    </row>
    <row r="32" spans="1:5" x14ac:dyDescent="0.25">
      <c r="A32" s="1" t="s">
        <v>184</v>
      </c>
      <c r="B32" s="1" t="s">
        <v>92</v>
      </c>
      <c r="C32" s="1"/>
      <c r="D32" s="1">
        <v>8.0780372023582494</v>
      </c>
      <c r="E32" s="1">
        <v>7.04439952969551</v>
      </c>
    </row>
    <row r="33" spans="1:5" x14ac:dyDescent="0.25">
      <c r="A33" s="1" t="s">
        <v>184</v>
      </c>
      <c r="B33" s="1" t="s">
        <v>93</v>
      </c>
      <c r="C33" s="1">
        <v>6.6881261765956896</v>
      </c>
      <c r="D33" s="1">
        <v>8.7194137275218999</v>
      </c>
      <c r="E33" s="1">
        <v>4.6592213213443801</v>
      </c>
    </row>
    <row r="34" spans="1:5" x14ac:dyDescent="0.25">
      <c r="A34" s="1" t="s">
        <v>184</v>
      </c>
      <c r="B34" s="1" t="s">
        <v>94</v>
      </c>
      <c r="C34" s="1">
        <v>10.3686638176441</v>
      </c>
      <c r="D34" s="1">
        <v>14.2881795763969</v>
      </c>
      <c r="E34" s="1">
        <v>6.5899565815925598</v>
      </c>
    </row>
    <row r="35" spans="1:5" x14ac:dyDescent="0.25">
      <c r="A35" s="1" t="s">
        <v>184</v>
      </c>
      <c r="B35" s="1" t="s">
        <v>95</v>
      </c>
      <c r="C35" s="1">
        <v>9.2868290841579402</v>
      </c>
      <c r="D35" s="1">
        <v>10.050301998853699</v>
      </c>
      <c r="E35" s="1">
        <v>4.1136492043733597</v>
      </c>
    </row>
    <row r="36" spans="1:5" x14ac:dyDescent="0.25">
      <c r="A36" s="1" t="s">
        <v>184</v>
      </c>
      <c r="B36" s="1" t="s">
        <v>96</v>
      </c>
      <c r="C36" s="1">
        <v>4.7685902565717697</v>
      </c>
      <c r="D36" s="1">
        <v>5.2013047039508802</v>
      </c>
      <c r="E36" s="1">
        <v>4.5941907912492796</v>
      </c>
    </row>
    <row r="37" spans="1:5" x14ac:dyDescent="0.25">
      <c r="A37" s="1" t="s">
        <v>184</v>
      </c>
      <c r="B37" s="1" t="s">
        <v>97</v>
      </c>
      <c r="C37" s="1">
        <v>7.8478962182998702</v>
      </c>
      <c r="D37" s="1">
        <v>7.0404894649982497</v>
      </c>
      <c r="E37" s="1">
        <v>8.0004431307315809</v>
      </c>
    </row>
    <row r="38" spans="1:5" x14ac:dyDescent="0.25">
      <c r="A38" s="1" t="s">
        <v>184</v>
      </c>
      <c r="B38" s="1" t="s">
        <v>98</v>
      </c>
      <c r="C38" s="1">
        <v>7.9439476132392901</v>
      </c>
      <c r="D38" s="1">
        <v>9.5813512802124006</v>
      </c>
      <c r="E38" s="1">
        <v>3.72646376490593</v>
      </c>
    </row>
    <row r="39" spans="1:5" x14ac:dyDescent="0.25">
      <c r="A39" s="1" t="s">
        <v>185</v>
      </c>
      <c r="B39" s="1" t="s">
        <v>83</v>
      </c>
      <c r="C39" s="1">
        <v>93.246233463287396</v>
      </c>
      <c r="D39" s="1">
        <v>93.057656288147001</v>
      </c>
      <c r="E39" s="1">
        <v>88.353943824768095</v>
      </c>
    </row>
    <row r="40" spans="1:5" x14ac:dyDescent="0.25">
      <c r="A40" s="1" t="s">
        <v>185</v>
      </c>
      <c r="B40" s="1" t="s">
        <v>84</v>
      </c>
      <c r="C40" s="1">
        <v>88.440132141113295</v>
      </c>
      <c r="D40" s="1">
        <v>86.838006973266602</v>
      </c>
      <c r="E40" s="1">
        <v>88.854670524597196</v>
      </c>
    </row>
    <row r="41" spans="1:5" x14ac:dyDescent="0.25">
      <c r="A41" s="1" t="s">
        <v>185</v>
      </c>
      <c r="B41" s="1" t="s">
        <v>85</v>
      </c>
      <c r="C41" s="1">
        <v>94.640403985977201</v>
      </c>
      <c r="D41" s="1">
        <v>88.347738981246906</v>
      </c>
      <c r="E41" s="1">
        <v>83.695089817047105</v>
      </c>
    </row>
    <row r="42" spans="1:5" x14ac:dyDescent="0.25">
      <c r="A42" s="1" t="s">
        <v>185</v>
      </c>
      <c r="B42" s="1" t="s">
        <v>86</v>
      </c>
      <c r="C42" s="1">
        <v>89.961606264114394</v>
      </c>
      <c r="D42" s="1">
        <v>86.338084936141996</v>
      </c>
      <c r="E42" s="1">
        <v>90.261185169219999</v>
      </c>
    </row>
    <row r="43" spans="1:5" x14ac:dyDescent="0.25">
      <c r="A43" s="1" t="s">
        <v>185</v>
      </c>
      <c r="B43" s="1" t="s">
        <v>87</v>
      </c>
      <c r="C43" s="1">
        <v>93.053919076919598</v>
      </c>
      <c r="D43" s="1">
        <v>80.620545148849502</v>
      </c>
      <c r="E43" s="1">
        <v>79.746800661086994</v>
      </c>
    </row>
    <row r="44" spans="1:5" x14ac:dyDescent="0.25">
      <c r="A44" s="1" t="s">
        <v>185</v>
      </c>
      <c r="B44" s="1" t="s">
        <v>88</v>
      </c>
      <c r="C44" s="1">
        <v>94.068044424057007</v>
      </c>
      <c r="D44" s="1">
        <v>88.398277759552002</v>
      </c>
      <c r="E44" s="1">
        <v>91.472262144088702</v>
      </c>
    </row>
    <row r="45" spans="1:5" x14ac:dyDescent="0.25">
      <c r="A45" s="1" t="s">
        <v>185</v>
      </c>
      <c r="B45" s="1" t="s">
        <v>89</v>
      </c>
      <c r="C45" s="1">
        <v>92.2858536243439</v>
      </c>
      <c r="D45" s="1">
        <v>89.146530628204303</v>
      </c>
      <c r="E45" s="1">
        <v>89.197832345962496</v>
      </c>
    </row>
    <row r="46" spans="1:5" x14ac:dyDescent="0.25">
      <c r="A46" s="1" t="s">
        <v>185</v>
      </c>
      <c r="B46" s="1" t="s">
        <v>90</v>
      </c>
      <c r="C46" s="1">
        <v>90.1482284069061</v>
      </c>
      <c r="D46" s="1">
        <v>87.646138668060303</v>
      </c>
      <c r="E46" s="1">
        <v>88.298434019088702</v>
      </c>
    </row>
    <row r="47" spans="1:5" x14ac:dyDescent="0.25">
      <c r="A47" s="1" t="s">
        <v>185</v>
      </c>
      <c r="B47" s="1" t="s">
        <v>91</v>
      </c>
      <c r="C47" s="1">
        <v>76.561248302459703</v>
      </c>
      <c r="D47" s="1">
        <v>72.674965858459501</v>
      </c>
      <c r="E47" s="1">
        <v>72.111928462982206</v>
      </c>
    </row>
    <row r="48" spans="1:5" x14ac:dyDescent="0.25">
      <c r="A48" s="1" t="s">
        <v>185</v>
      </c>
      <c r="B48" s="1" t="s">
        <v>92</v>
      </c>
      <c r="C48" s="1"/>
      <c r="D48" s="1">
        <v>74.294972419738798</v>
      </c>
      <c r="E48" s="1">
        <v>75.610738992690997</v>
      </c>
    </row>
    <row r="49" spans="1:5" x14ac:dyDescent="0.25">
      <c r="A49" s="1" t="s">
        <v>185</v>
      </c>
      <c r="B49" s="1" t="s">
        <v>93</v>
      </c>
      <c r="C49" s="1">
        <v>83.025658130645795</v>
      </c>
      <c r="D49" s="1">
        <v>81.1420738697052</v>
      </c>
      <c r="E49" s="1">
        <v>84.413534402847304</v>
      </c>
    </row>
    <row r="50" spans="1:5" x14ac:dyDescent="0.25">
      <c r="A50" s="1" t="s">
        <v>185</v>
      </c>
      <c r="B50" s="1" t="s">
        <v>94</v>
      </c>
      <c r="C50" s="1">
        <v>76.187717914581299</v>
      </c>
      <c r="D50" s="1">
        <v>70.200604200363202</v>
      </c>
      <c r="E50" s="1">
        <v>78.245520591735797</v>
      </c>
    </row>
    <row r="51" spans="1:5" x14ac:dyDescent="0.25">
      <c r="A51" s="1" t="s">
        <v>185</v>
      </c>
      <c r="B51" s="1" t="s">
        <v>95</v>
      </c>
      <c r="C51" s="1">
        <v>81.773489713668795</v>
      </c>
      <c r="D51" s="1">
        <v>80.791115760803194</v>
      </c>
      <c r="E51" s="1">
        <v>85.101515054702801</v>
      </c>
    </row>
    <row r="52" spans="1:5" x14ac:dyDescent="0.25">
      <c r="A52" s="1" t="s">
        <v>185</v>
      </c>
      <c r="B52" s="1" t="s">
        <v>96</v>
      </c>
      <c r="C52" s="1">
        <v>90.434265136718807</v>
      </c>
      <c r="D52" s="1">
        <v>89.345562458038302</v>
      </c>
      <c r="E52" s="1">
        <v>87.726587057113605</v>
      </c>
    </row>
    <row r="53" spans="1:5" x14ac:dyDescent="0.25">
      <c r="A53" s="1" t="s">
        <v>185</v>
      </c>
      <c r="B53" s="1" t="s">
        <v>97</v>
      </c>
      <c r="C53" s="1">
        <v>81.769150495529203</v>
      </c>
      <c r="D53" s="1">
        <v>74.238204956054702</v>
      </c>
      <c r="E53" s="1">
        <v>74.436259269714398</v>
      </c>
    </row>
    <row r="54" spans="1:5" x14ac:dyDescent="0.25">
      <c r="A54" s="1" t="s">
        <v>185</v>
      </c>
      <c r="B54" s="1" t="s">
        <v>98</v>
      </c>
      <c r="C54" s="1">
        <v>84.064280986785903</v>
      </c>
      <c r="D54" s="1">
        <v>81.265801191329999</v>
      </c>
      <c r="E54" s="1">
        <v>91.072219610214205</v>
      </c>
    </row>
    <row r="55" spans="1:5" x14ac:dyDescent="0.25">
      <c r="A55" s="1" t="s">
        <v>130</v>
      </c>
      <c r="B55" s="1" t="s">
        <v>83</v>
      </c>
      <c r="C55" s="1"/>
      <c r="D55" s="1">
        <v>0.41009616106748598</v>
      </c>
      <c r="E55" s="1"/>
    </row>
    <row r="56" spans="1:5" x14ac:dyDescent="0.25">
      <c r="A56" s="1" t="s">
        <v>130</v>
      </c>
      <c r="B56" s="1" t="s">
        <v>84</v>
      </c>
      <c r="C56" s="1"/>
      <c r="D56" s="1">
        <v>0.53918045014143001</v>
      </c>
      <c r="E56" s="1"/>
    </row>
    <row r="57" spans="1:5" x14ac:dyDescent="0.25">
      <c r="A57" s="1" t="s">
        <v>130</v>
      </c>
      <c r="B57" s="1" t="s">
        <v>85</v>
      </c>
      <c r="C57" s="1"/>
      <c r="D57" s="1">
        <v>1.01926373317838</v>
      </c>
      <c r="E57" s="1"/>
    </row>
    <row r="58" spans="1:5" x14ac:dyDescent="0.25">
      <c r="A58" s="1" t="s">
        <v>130</v>
      </c>
      <c r="B58" s="1" t="s">
        <v>86</v>
      </c>
      <c r="C58" s="1"/>
      <c r="D58" s="1">
        <v>0.327694159932435</v>
      </c>
      <c r="E58" s="1"/>
    </row>
    <row r="59" spans="1:5" x14ac:dyDescent="0.25">
      <c r="A59" s="1" t="s">
        <v>130</v>
      </c>
      <c r="B59" s="1" t="s">
        <v>87</v>
      </c>
      <c r="C59" s="1"/>
      <c r="D59" s="1">
        <v>0.87089231237769105</v>
      </c>
      <c r="E59" s="1"/>
    </row>
    <row r="60" spans="1:5" x14ac:dyDescent="0.25">
      <c r="A60" s="1" t="s">
        <v>130</v>
      </c>
      <c r="B60" s="1" t="s">
        <v>88</v>
      </c>
      <c r="C60" s="1"/>
      <c r="D60" s="1">
        <v>0.65534259192645505</v>
      </c>
      <c r="E60" s="1"/>
    </row>
    <row r="61" spans="1:5" x14ac:dyDescent="0.25">
      <c r="A61" s="1" t="s">
        <v>130</v>
      </c>
      <c r="B61" s="1" t="s">
        <v>89</v>
      </c>
      <c r="C61" s="1"/>
      <c r="D61" s="1">
        <v>0.84016397595405601</v>
      </c>
      <c r="E61" s="1"/>
    </row>
    <row r="62" spans="1:5" x14ac:dyDescent="0.25">
      <c r="A62" s="1" t="s">
        <v>130</v>
      </c>
      <c r="B62" s="1" t="s">
        <v>90</v>
      </c>
      <c r="C62" s="1"/>
      <c r="D62" s="1">
        <v>0.64105005003511895</v>
      </c>
      <c r="E62" s="1"/>
    </row>
    <row r="63" spans="1:5" x14ac:dyDescent="0.25">
      <c r="A63" s="1" t="s">
        <v>130</v>
      </c>
      <c r="B63" s="1" t="s">
        <v>91</v>
      </c>
      <c r="C63" s="1"/>
      <c r="D63" s="1">
        <v>0.37483884952962399</v>
      </c>
      <c r="E63" s="1"/>
    </row>
    <row r="64" spans="1:5" x14ac:dyDescent="0.25">
      <c r="A64" s="1" t="s">
        <v>130</v>
      </c>
      <c r="B64" s="1" t="s">
        <v>92</v>
      </c>
      <c r="C64" s="1"/>
      <c r="D64" s="1">
        <v>0.65659768879413605</v>
      </c>
      <c r="E64" s="1"/>
    </row>
    <row r="65" spans="1:5" x14ac:dyDescent="0.25">
      <c r="A65" s="1" t="s">
        <v>130</v>
      </c>
      <c r="B65" s="1" t="s">
        <v>93</v>
      </c>
      <c r="C65" s="1"/>
      <c r="D65" s="1">
        <v>0.49261613748967598</v>
      </c>
      <c r="E65" s="1"/>
    </row>
    <row r="66" spans="1:5" x14ac:dyDescent="0.25">
      <c r="A66" s="1" t="s">
        <v>130</v>
      </c>
      <c r="B66" s="1" t="s">
        <v>94</v>
      </c>
      <c r="C66" s="1"/>
      <c r="D66" s="1">
        <v>0.530629837885499</v>
      </c>
      <c r="E66" s="1"/>
    </row>
    <row r="67" spans="1:5" x14ac:dyDescent="0.25">
      <c r="A67" s="1" t="s">
        <v>130</v>
      </c>
      <c r="B67" s="1" t="s">
        <v>95</v>
      </c>
      <c r="C67" s="1"/>
      <c r="D67" s="1">
        <v>0.231187441386282</v>
      </c>
      <c r="E67" s="1"/>
    </row>
    <row r="68" spans="1:5" x14ac:dyDescent="0.25">
      <c r="A68" s="1" t="s">
        <v>130</v>
      </c>
      <c r="B68" s="1" t="s">
        <v>96</v>
      </c>
      <c r="C68" s="1"/>
      <c r="D68" s="1">
        <v>0.29433327727019798</v>
      </c>
      <c r="E68" s="1"/>
    </row>
    <row r="69" spans="1:5" x14ac:dyDescent="0.25">
      <c r="A69" s="1" t="s">
        <v>130</v>
      </c>
      <c r="B69" s="1" t="s">
        <v>97</v>
      </c>
      <c r="C69" s="1"/>
      <c r="D69" s="1">
        <v>0.160011136904359</v>
      </c>
      <c r="E69" s="1"/>
    </row>
    <row r="70" spans="1:5" x14ac:dyDescent="0.25">
      <c r="A70" s="1" t="s">
        <v>130</v>
      </c>
      <c r="B70" s="1" t="s">
        <v>98</v>
      </c>
      <c r="C70" s="1"/>
      <c r="D70" s="1">
        <v>0.29566781595349301</v>
      </c>
      <c r="E70" s="1"/>
    </row>
    <row r="73" spans="1:5" x14ac:dyDescent="0.25">
      <c r="A73" s="31" t="s">
        <v>78</v>
      </c>
      <c r="B73" s="31"/>
      <c r="C73" s="31"/>
      <c r="D73" s="31"/>
      <c r="E73" s="31"/>
    </row>
    <row r="74" spans="1:5" x14ac:dyDescent="0.25">
      <c r="A74" s="4" t="s">
        <v>64</v>
      </c>
      <c r="B74" s="4" t="s">
        <v>5</v>
      </c>
      <c r="C74" s="4" t="s">
        <v>69</v>
      </c>
      <c r="D74" s="4" t="s">
        <v>70</v>
      </c>
      <c r="E74" s="4" t="s">
        <v>72</v>
      </c>
    </row>
    <row r="75" spans="1:5" x14ac:dyDescent="0.25">
      <c r="A75" s="2" t="s">
        <v>183</v>
      </c>
      <c r="B75" s="2" t="s">
        <v>83</v>
      </c>
      <c r="C75" s="2">
        <v>2.4879343807697301</v>
      </c>
      <c r="D75" s="2">
        <v>0.59676393866539001</v>
      </c>
      <c r="E75" s="2">
        <v>1.18860062211752</v>
      </c>
    </row>
    <row r="76" spans="1:5" x14ac:dyDescent="0.25">
      <c r="A76" s="2" t="s">
        <v>183</v>
      </c>
      <c r="B76" s="2" t="s">
        <v>84</v>
      </c>
      <c r="C76" s="2">
        <v>1.66287757456303</v>
      </c>
      <c r="D76" s="2">
        <v>1.49371279403567</v>
      </c>
      <c r="E76" s="2">
        <v>1.0682914406061199</v>
      </c>
    </row>
    <row r="77" spans="1:5" x14ac:dyDescent="0.25">
      <c r="A77" s="2" t="s">
        <v>183</v>
      </c>
      <c r="B77" s="2" t="s">
        <v>85</v>
      </c>
      <c r="C77" s="2">
        <v>0.48489333130419299</v>
      </c>
      <c r="D77" s="2">
        <v>1.0297405533492601</v>
      </c>
      <c r="E77" s="2">
        <v>1.3376805931329701</v>
      </c>
    </row>
    <row r="78" spans="1:5" x14ac:dyDescent="0.25">
      <c r="A78" s="2" t="s">
        <v>183</v>
      </c>
      <c r="B78" s="2" t="s">
        <v>86</v>
      </c>
      <c r="C78" s="2">
        <v>0.78322710469365098</v>
      </c>
      <c r="D78" s="2">
        <v>1.31681524217129</v>
      </c>
      <c r="E78" s="2">
        <v>1.3388520106673201</v>
      </c>
    </row>
    <row r="79" spans="1:5" x14ac:dyDescent="0.25">
      <c r="A79" s="2" t="s">
        <v>183</v>
      </c>
      <c r="B79" s="2" t="s">
        <v>87</v>
      </c>
      <c r="C79" s="2">
        <v>0.50345701165497303</v>
      </c>
      <c r="D79" s="2">
        <v>1.52306603267789</v>
      </c>
      <c r="E79" s="2">
        <v>1.9941808655858</v>
      </c>
    </row>
    <row r="80" spans="1:5" x14ac:dyDescent="0.25">
      <c r="A80" s="2" t="s">
        <v>183</v>
      </c>
      <c r="B80" s="2" t="s">
        <v>88</v>
      </c>
      <c r="C80" s="2">
        <v>0.51413704641163305</v>
      </c>
      <c r="D80" s="2">
        <v>0.76853358186781395</v>
      </c>
      <c r="E80" s="2">
        <v>0.50237737596035004</v>
      </c>
    </row>
    <row r="81" spans="1:5" x14ac:dyDescent="0.25">
      <c r="A81" s="2" t="s">
        <v>183</v>
      </c>
      <c r="B81" s="2" t="s">
        <v>89</v>
      </c>
      <c r="C81" s="2">
        <v>0.39461534470319698</v>
      </c>
      <c r="D81" s="2">
        <v>0.47125536948442498</v>
      </c>
      <c r="E81" s="2">
        <v>0.49496539868414402</v>
      </c>
    </row>
    <row r="82" spans="1:5" x14ac:dyDescent="0.25">
      <c r="A82" s="2" t="s">
        <v>183</v>
      </c>
      <c r="B82" s="2" t="s">
        <v>90</v>
      </c>
      <c r="C82" s="2">
        <v>1.3809489086270299</v>
      </c>
      <c r="D82" s="2">
        <v>1.0622485540807201</v>
      </c>
      <c r="E82" s="2">
        <v>0.99715413525700602</v>
      </c>
    </row>
    <row r="83" spans="1:5" x14ac:dyDescent="0.25">
      <c r="A83" s="2" t="s">
        <v>183</v>
      </c>
      <c r="B83" s="2" t="s">
        <v>91</v>
      </c>
      <c r="C83" s="2">
        <v>1.0719809681177099</v>
      </c>
      <c r="D83" s="2">
        <v>1.63307506591082</v>
      </c>
      <c r="E83" s="2">
        <v>1.31850773468614</v>
      </c>
    </row>
    <row r="84" spans="1:5" x14ac:dyDescent="0.25">
      <c r="A84" s="2" t="s">
        <v>183</v>
      </c>
      <c r="B84" s="2" t="s">
        <v>92</v>
      </c>
      <c r="C84" s="2"/>
      <c r="D84" s="2">
        <v>2.1660024300217602</v>
      </c>
      <c r="E84" s="2">
        <v>1.46075263619423</v>
      </c>
    </row>
    <row r="85" spans="1:5" x14ac:dyDescent="0.25">
      <c r="A85" s="2" t="s">
        <v>183</v>
      </c>
      <c r="B85" s="2" t="s">
        <v>93</v>
      </c>
      <c r="C85" s="2">
        <v>0.85286870598792996</v>
      </c>
      <c r="D85" s="2">
        <v>0.87877912446856499</v>
      </c>
      <c r="E85" s="2">
        <v>0.82747982814908005</v>
      </c>
    </row>
    <row r="86" spans="1:5" x14ac:dyDescent="0.25">
      <c r="A86" s="2" t="s">
        <v>183</v>
      </c>
      <c r="B86" s="2" t="s">
        <v>94</v>
      </c>
      <c r="C86" s="2">
        <v>1.0795047506690001</v>
      </c>
      <c r="D86" s="2">
        <v>1.4172675088047999</v>
      </c>
      <c r="E86" s="2">
        <v>1.0312655009329299</v>
      </c>
    </row>
    <row r="87" spans="1:5" x14ac:dyDescent="0.25">
      <c r="A87" s="2" t="s">
        <v>183</v>
      </c>
      <c r="B87" s="2" t="s">
        <v>95</v>
      </c>
      <c r="C87" s="2">
        <v>1.2430693954229399</v>
      </c>
      <c r="D87" s="2">
        <v>1.2363931164145501</v>
      </c>
      <c r="E87" s="2">
        <v>1.0126338340342</v>
      </c>
    </row>
    <row r="88" spans="1:5" x14ac:dyDescent="0.25">
      <c r="A88" s="2" t="s">
        <v>183</v>
      </c>
      <c r="B88" s="2" t="s">
        <v>96</v>
      </c>
      <c r="C88" s="2">
        <v>0.69406293332576796</v>
      </c>
      <c r="D88" s="2">
        <v>0.82575818523764599</v>
      </c>
      <c r="E88" s="2">
        <v>0.84931217133998904</v>
      </c>
    </row>
    <row r="89" spans="1:5" x14ac:dyDescent="0.25">
      <c r="A89" s="2" t="s">
        <v>183</v>
      </c>
      <c r="B89" s="2" t="s">
        <v>97</v>
      </c>
      <c r="C89" s="2">
        <v>1.9086547195911401</v>
      </c>
      <c r="D89" s="2">
        <v>2.5311889126896898</v>
      </c>
      <c r="E89" s="2">
        <v>1.97829902172089</v>
      </c>
    </row>
    <row r="90" spans="1:5" x14ac:dyDescent="0.25">
      <c r="A90" s="2" t="s">
        <v>183</v>
      </c>
      <c r="B90" s="2" t="s">
        <v>98</v>
      </c>
      <c r="C90" s="2">
        <v>1.64241436868906</v>
      </c>
      <c r="D90" s="2">
        <v>1.1468891054391901</v>
      </c>
      <c r="E90" s="2">
        <v>1.0131216607987901</v>
      </c>
    </row>
    <row r="91" spans="1:5" x14ac:dyDescent="0.25">
      <c r="A91" s="2" t="s">
        <v>184</v>
      </c>
      <c r="B91" s="2" t="s">
        <v>83</v>
      </c>
      <c r="C91" s="2">
        <v>0.72012515738606497</v>
      </c>
      <c r="D91" s="2">
        <v>0.74270758777856805</v>
      </c>
      <c r="E91" s="2">
        <v>0.57230726815760102</v>
      </c>
    </row>
    <row r="92" spans="1:5" x14ac:dyDescent="0.25">
      <c r="A92" s="2" t="s">
        <v>184</v>
      </c>
      <c r="B92" s="2" t="s">
        <v>84</v>
      </c>
      <c r="C92" s="2">
        <v>1.34465442970395</v>
      </c>
      <c r="D92" s="2">
        <v>0.69410759024322</v>
      </c>
      <c r="E92" s="2">
        <v>0.674352282658219</v>
      </c>
    </row>
    <row r="93" spans="1:5" x14ac:dyDescent="0.25">
      <c r="A93" s="2" t="s">
        <v>184</v>
      </c>
      <c r="B93" s="2" t="s">
        <v>85</v>
      </c>
      <c r="C93" s="2">
        <v>0.961608625948429</v>
      </c>
      <c r="D93" s="2">
        <v>0.67301495000720002</v>
      </c>
      <c r="E93" s="2">
        <v>0.71157845668494701</v>
      </c>
    </row>
    <row r="94" spans="1:5" x14ac:dyDescent="0.25">
      <c r="A94" s="2" t="s">
        <v>184</v>
      </c>
      <c r="B94" s="2" t="s">
        <v>86</v>
      </c>
      <c r="C94" s="2">
        <v>0.946247577667236</v>
      </c>
      <c r="D94" s="2">
        <v>1.2593720108270601</v>
      </c>
      <c r="E94" s="2">
        <v>0.54523334838449999</v>
      </c>
    </row>
    <row r="95" spans="1:5" x14ac:dyDescent="0.25">
      <c r="A95" s="2" t="s">
        <v>184</v>
      </c>
      <c r="B95" s="2" t="s">
        <v>87</v>
      </c>
      <c r="C95" s="2">
        <v>0.53661949932575204</v>
      </c>
      <c r="D95" s="2">
        <v>0.68794670514762402</v>
      </c>
      <c r="E95" s="2">
        <v>0.57432227768003896</v>
      </c>
    </row>
    <row r="96" spans="1:5" x14ac:dyDescent="0.25">
      <c r="A96" s="2" t="s">
        <v>184</v>
      </c>
      <c r="B96" s="2" t="s">
        <v>88</v>
      </c>
      <c r="C96" s="2">
        <v>0.44153970666229703</v>
      </c>
      <c r="D96" s="2">
        <v>0.50669540651142597</v>
      </c>
      <c r="E96" s="2">
        <v>0.44959196820855102</v>
      </c>
    </row>
    <row r="97" spans="1:5" x14ac:dyDescent="0.25">
      <c r="A97" s="2" t="s">
        <v>184</v>
      </c>
      <c r="B97" s="2" t="s">
        <v>89</v>
      </c>
      <c r="C97" s="2">
        <v>0.39338106289505997</v>
      </c>
      <c r="D97" s="2">
        <v>0.450041424483061</v>
      </c>
      <c r="E97" s="2">
        <v>0.40528038516640702</v>
      </c>
    </row>
    <row r="98" spans="1:5" x14ac:dyDescent="0.25">
      <c r="A98" s="2" t="s">
        <v>184</v>
      </c>
      <c r="B98" s="2" t="s">
        <v>90</v>
      </c>
      <c r="C98" s="2">
        <v>0.52835494279861495</v>
      </c>
      <c r="D98" s="2">
        <v>0.64318133518099796</v>
      </c>
      <c r="E98" s="2">
        <v>0.49359318800270602</v>
      </c>
    </row>
    <row r="99" spans="1:5" x14ac:dyDescent="0.25">
      <c r="A99" s="2" t="s">
        <v>184</v>
      </c>
      <c r="B99" s="2" t="s">
        <v>91</v>
      </c>
      <c r="C99" s="2">
        <v>1.1138366535305999</v>
      </c>
      <c r="D99" s="2">
        <v>0.98670730367302895</v>
      </c>
      <c r="E99" s="2">
        <v>0.73997648432850804</v>
      </c>
    </row>
    <row r="100" spans="1:5" x14ac:dyDescent="0.25">
      <c r="A100" s="2" t="s">
        <v>184</v>
      </c>
      <c r="B100" s="2" t="s">
        <v>92</v>
      </c>
      <c r="C100" s="2"/>
      <c r="D100" s="2">
        <v>1.40854008495808</v>
      </c>
      <c r="E100" s="2">
        <v>0.89604677632451102</v>
      </c>
    </row>
    <row r="101" spans="1:5" x14ac:dyDescent="0.25">
      <c r="A101" s="2" t="s">
        <v>184</v>
      </c>
      <c r="B101" s="2" t="s">
        <v>93</v>
      </c>
      <c r="C101" s="2">
        <v>0.569519493728876</v>
      </c>
      <c r="D101" s="2">
        <v>0.747085921466351</v>
      </c>
      <c r="E101" s="2">
        <v>0.49590109847486002</v>
      </c>
    </row>
    <row r="102" spans="1:5" x14ac:dyDescent="0.25">
      <c r="A102" s="2" t="s">
        <v>184</v>
      </c>
      <c r="B102" s="2" t="s">
        <v>94</v>
      </c>
      <c r="C102" s="2">
        <v>0.88757462799549103</v>
      </c>
      <c r="D102" s="2">
        <v>1.3667486608028401</v>
      </c>
      <c r="E102" s="2">
        <v>0.78686447814106897</v>
      </c>
    </row>
    <row r="103" spans="1:5" x14ac:dyDescent="0.25">
      <c r="A103" s="2" t="s">
        <v>184</v>
      </c>
      <c r="B103" s="2" t="s">
        <v>95</v>
      </c>
      <c r="C103" s="2">
        <v>0.99737616255879402</v>
      </c>
      <c r="D103" s="2">
        <v>1.09143033623695</v>
      </c>
      <c r="E103" s="2">
        <v>0.55077462457120396</v>
      </c>
    </row>
    <row r="104" spans="1:5" x14ac:dyDescent="0.25">
      <c r="A104" s="2" t="s">
        <v>184</v>
      </c>
      <c r="B104" s="2" t="s">
        <v>96</v>
      </c>
      <c r="C104" s="2">
        <v>0.71215629577636697</v>
      </c>
      <c r="D104" s="2">
        <v>0.96529060974717096</v>
      </c>
      <c r="E104" s="2">
        <v>0.74929916299879595</v>
      </c>
    </row>
    <row r="105" spans="1:5" x14ac:dyDescent="0.25">
      <c r="A105" s="2" t="s">
        <v>184</v>
      </c>
      <c r="B105" s="2" t="s">
        <v>97</v>
      </c>
      <c r="C105" s="2">
        <v>2.7428716421127302</v>
      </c>
      <c r="D105" s="2">
        <v>1.1499985121190499</v>
      </c>
      <c r="E105" s="2">
        <v>1.4309009537100801</v>
      </c>
    </row>
    <row r="106" spans="1:5" x14ac:dyDescent="0.25">
      <c r="A106" s="2" t="s">
        <v>184</v>
      </c>
      <c r="B106" s="2" t="s">
        <v>98</v>
      </c>
      <c r="C106" s="2">
        <v>1.6860922798514399</v>
      </c>
      <c r="D106" s="2">
        <v>1.26684233546257</v>
      </c>
      <c r="E106" s="2">
        <v>0.78070564195513703</v>
      </c>
    </row>
    <row r="107" spans="1:5" x14ac:dyDescent="0.25">
      <c r="A107" s="2" t="s">
        <v>185</v>
      </c>
      <c r="B107" s="2" t="s">
        <v>83</v>
      </c>
      <c r="C107" s="2">
        <v>2.7938658371567699</v>
      </c>
      <c r="D107" s="2">
        <v>0.92463279142975796</v>
      </c>
      <c r="E107" s="2">
        <v>1.4353653416037599</v>
      </c>
    </row>
    <row r="108" spans="1:5" x14ac:dyDescent="0.25">
      <c r="A108" s="2" t="s">
        <v>185</v>
      </c>
      <c r="B108" s="2" t="s">
        <v>84</v>
      </c>
      <c r="C108" s="2">
        <v>2.4061903357505798</v>
      </c>
      <c r="D108" s="2">
        <v>1.7444713041186299</v>
      </c>
      <c r="E108" s="2">
        <v>1.30702676251531</v>
      </c>
    </row>
    <row r="109" spans="1:5" x14ac:dyDescent="0.25">
      <c r="A109" s="2" t="s">
        <v>185</v>
      </c>
      <c r="B109" s="2" t="s">
        <v>85</v>
      </c>
      <c r="C109" s="2">
        <v>1.08649274334311</v>
      </c>
      <c r="D109" s="2">
        <v>1.4110836200416099</v>
      </c>
      <c r="E109" s="2">
        <v>1.5667287632822999</v>
      </c>
    </row>
    <row r="110" spans="1:5" x14ac:dyDescent="0.25">
      <c r="A110" s="2" t="s">
        <v>185</v>
      </c>
      <c r="B110" s="2" t="s">
        <v>86</v>
      </c>
      <c r="C110" s="2">
        <v>1.3094188645482101</v>
      </c>
      <c r="D110" s="2">
        <v>2.24785096943378</v>
      </c>
      <c r="E110" s="2">
        <v>1.50212198495865</v>
      </c>
    </row>
    <row r="111" spans="1:5" x14ac:dyDescent="0.25">
      <c r="A111" s="2" t="s">
        <v>185</v>
      </c>
      <c r="B111" s="2" t="s">
        <v>87</v>
      </c>
      <c r="C111" s="2">
        <v>0.77325105667114302</v>
      </c>
      <c r="D111" s="2">
        <v>1.7588172107935001</v>
      </c>
      <c r="E111" s="2">
        <v>2.03713066875935</v>
      </c>
    </row>
    <row r="112" spans="1:5" x14ac:dyDescent="0.25">
      <c r="A112" s="2" t="s">
        <v>185</v>
      </c>
      <c r="B112" s="2" t="s">
        <v>88</v>
      </c>
      <c r="C112" s="2">
        <v>0.700324587523937</v>
      </c>
      <c r="D112" s="2">
        <v>0.96524637192487694</v>
      </c>
      <c r="E112" s="2">
        <v>0.66636460833251498</v>
      </c>
    </row>
    <row r="113" spans="1:5" x14ac:dyDescent="0.25">
      <c r="A113" s="2" t="s">
        <v>185</v>
      </c>
      <c r="B113" s="2" t="s">
        <v>89</v>
      </c>
      <c r="C113" s="2">
        <v>0.55444855242967594</v>
      </c>
      <c r="D113" s="2">
        <v>0.688462099060416</v>
      </c>
      <c r="E113" s="2">
        <v>0.62381322495639302</v>
      </c>
    </row>
    <row r="114" spans="1:5" x14ac:dyDescent="0.25">
      <c r="A114" s="2" t="s">
        <v>185</v>
      </c>
      <c r="B114" s="2" t="s">
        <v>90</v>
      </c>
      <c r="C114" s="2">
        <v>1.57092921435833</v>
      </c>
      <c r="D114" s="2">
        <v>1.1796139180660199</v>
      </c>
      <c r="E114" s="2">
        <v>1.11109586432576</v>
      </c>
    </row>
    <row r="115" spans="1:5" x14ac:dyDescent="0.25">
      <c r="A115" s="2" t="s">
        <v>185</v>
      </c>
      <c r="B115" s="2" t="s">
        <v>91</v>
      </c>
      <c r="C115" s="2">
        <v>1.5358373522758499</v>
      </c>
      <c r="D115" s="2">
        <v>1.7413672059774401</v>
      </c>
      <c r="E115" s="2">
        <v>1.4138150960207001</v>
      </c>
    </row>
    <row r="116" spans="1:5" x14ac:dyDescent="0.25">
      <c r="A116" s="2" t="s">
        <v>185</v>
      </c>
      <c r="B116" s="2" t="s">
        <v>92</v>
      </c>
      <c r="C116" s="2"/>
      <c r="D116" s="2">
        <v>2.6709241792559602</v>
      </c>
      <c r="E116" s="2">
        <v>1.6062546521425201</v>
      </c>
    </row>
    <row r="117" spans="1:5" x14ac:dyDescent="0.25">
      <c r="A117" s="2" t="s">
        <v>185</v>
      </c>
      <c r="B117" s="2" t="s">
        <v>93</v>
      </c>
      <c r="C117" s="2">
        <v>1.1125428602099401</v>
      </c>
      <c r="D117" s="2">
        <v>1.0800980962812901</v>
      </c>
      <c r="E117" s="2">
        <v>0.98269078880548499</v>
      </c>
    </row>
    <row r="118" spans="1:5" x14ac:dyDescent="0.25">
      <c r="A118" s="2" t="s">
        <v>185</v>
      </c>
      <c r="B118" s="2" t="s">
        <v>94</v>
      </c>
      <c r="C118" s="2">
        <v>1.38847101479769</v>
      </c>
      <c r="D118" s="2">
        <v>1.85177661478519</v>
      </c>
      <c r="E118" s="2">
        <v>1.1821012012660499</v>
      </c>
    </row>
    <row r="119" spans="1:5" x14ac:dyDescent="0.25">
      <c r="A119" s="2" t="s">
        <v>185</v>
      </c>
      <c r="B119" s="2" t="s">
        <v>95</v>
      </c>
      <c r="C119" s="2">
        <v>1.3247179798781901</v>
      </c>
      <c r="D119" s="2">
        <v>1.6218585893511801</v>
      </c>
      <c r="E119" s="2">
        <v>1.15335863083601</v>
      </c>
    </row>
    <row r="120" spans="1:5" x14ac:dyDescent="0.25">
      <c r="A120" s="2" t="s">
        <v>185</v>
      </c>
      <c r="B120" s="2" t="s">
        <v>96</v>
      </c>
      <c r="C120" s="2">
        <v>1.0320475324988401</v>
      </c>
      <c r="D120" s="2">
        <v>1.4859719201922399</v>
      </c>
      <c r="E120" s="2">
        <v>1.0430252179503401</v>
      </c>
    </row>
    <row r="121" spans="1:5" x14ac:dyDescent="0.25">
      <c r="A121" s="2" t="s">
        <v>185</v>
      </c>
      <c r="B121" s="2" t="s">
        <v>97</v>
      </c>
      <c r="C121" s="2">
        <v>3.45911681652069</v>
      </c>
      <c r="D121" s="2">
        <v>2.9294369742274302</v>
      </c>
      <c r="E121" s="2">
        <v>2.5425493717193599</v>
      </c>
    </row>
    <row r="122" spans="1:5" x14ac:dyDescent="0.25">
      <c r="A122" s="2" t="s">
        <v>185</v>
      </c>
      <c r="B122" s="2" t="s">
        <v>98</v>
      </c>
      <c r="C122" s="2">
        <v>2.1079031750559798</v>
      </c>
      <c r="D122" s="2">
        <v>1.7021516337990801</v>
      </c>
      <c r="E122" s="2">
        <v>1.2498384341597599</v>
      </c>
    </row>
    <row r="123" spans="1:5" x14ac:dyDescent="0.25">
      <c r="A123" s="2" t="s">
        <v>130</v>
      </c>
      <c r="B123" s="2" t="s">
        <v>83</v>
      </c>
      <c r="C123" s="2"/>
      <c r="D123" s="2">
        <v>0.23219867143780001</v>
      </c>
      <c r="E123" s="2"/>
    </row>
    <row r="124" spans="1:5" x14ac:dyDescent="0.25">
      <c r="A124" s="2" t="s">
        <v>130</v>
      </c>
      <c r="B124" s="2" t="s">
        <v>84</v>
      </c>
      <c r="C124" s="2"/>
      <c r="D124" s="2">
        <v>0.26681201998144399</v>
      </c>
      <c r="E124" s="2"/>
    </row>
    <row r="125" spans="1:5" x14ac:dyDescent="0.25">
      <c r="A125" s="2" t="s">
        <v>130</v>
      </c>
      <c r="B125" s="2" t="s">
        <v>85</v>
      </c>
      <c r="C125" s="2"/>
      <c r="D125" s="2">
        <v>0.43722121044993401</v>
      </c>
      <c r="E125" s="2"/>
    </row>
    <row r="126" spans="1:5" x14ac:dyDescent="0.25">
      <c r="A126" s="2" t="s">
        <v>130</v>
      </c>
      <c r="B126" s="2" t="s">
        <v>86</v>
      </c>
      <c r="C126" s="2"/>
      <c r="D126" s="2">
        <v>0.18195981392636901</v>
      </c>
      <c r="E126" s="2"/>
    </row>
    <row r="127" spans="1:5" x14ac:dyDescent="0.25">
      <c r="A127" s="2" t="s">
        <v>130</v>
      </c>
      <c r="B127" s="2" t="s">
        <v>87</v>
      </c>
      <c r="C127" s="2"/>
      <c r="D127" s="2">
        <v>0.38110695313662302</v>
      </c>
      <c r="E127" s="2"/>
    </row>
    <row r="128" spans="1:5" x14ac:dyDescent="0.25">
      <c r="A128" s="2" t="s">
        <v>130</v>
      </c>
      <c r="B128" s="2" t="s">
        <v>88</v>
      </c>
      <c r="C128" s="2"/>
      <c r="D128" s="2">
        <v>0.18202858045697201</v>
      </c>
      <c r="E128" s="2"/>
    </row>
    <row r="129" spans="1:5" x14ac:dyDescent="0.25">
      <c r="A129" s="2" t="s">
        <v>130</v>
      </c>
      <c r="B129" s="2" t="s">
        <v>89</v>
      </c>
      <c r="C129" s="2"/>
      <c r="D129" s="2">
        <v>0.168835720978677</v>
      </c>
      <c r="E129" s="2"/>
    </row>
    <row r="130" spans="1:5" x14ac:dyDescent="0.25">
      <c r="A130" s="2" t="s">
        <v>130</v>
      </c>
      <c r="B130" s="2" t="s">
        <v>90</v>
      </c>
      <c r="C130" s="2"/>
      <c r="D130" s="2">
        <v>0.247879978269339</v>
      </c>
      <c r="E130" s="2"/>
    </row>
    <row r="131" spans="1:5" x14ac:dyDescent="0.25">
      <c r="A131" s="2" t="s">
        <v>130</v>
      </c>
      <c r="B131" s="2" t="s">
        <v>91</v>
      </c>
      <c r="C131" s="2"/>
      <c r="D131" s="2">
        <v>0.140247668605298</v>
      </c>
      <c r="E131" s="2"/>
    </row>
    <row r="132" spans="1:5" x14ac:dyDescent="0.25">
      <c r="A132" s="2" t="s">
        <v>130</v>
      </c>
      <c r="B132" s="2" t="s">
        <v>92</v>
      </c>
      <c r="C132" s="2"/>
      <c r="D132" s="2">
        <v>0.31223306432366399</v>
      </c>
      <c r="E132" s="2"/>
    </row>
    <row r="133" spans="1:5" x14ac:dyDescent="0.25">
      <c r="A133" s="2" t="s">
        <v>130</v>
      </c>
      <c r="B133" s="2" t="s">
        <v>93</v>
      </c>
      <c r="C133" s="2"/>
      <c r="D133" s="2">
        <v>0.138406862970442</v>
      </c>
      <c r="E133" s="2"/>
    </row>
    <row r="134" spans="1:5" x14ac:dyDescent="0.25">
      <c r="A134" s="2" t="s">
        <v>130</v>
      </c>
      <c r="B134" s="2" t="s">
        <v>94</v>
      </c>
      <c r="C134" s="2"/>
      <c r="D134" s="2">
        <v>0.21066395565867399</v>
      </c>
      <c r="E134" s="2"/>
    </row>
    <row r="135" spans="1:5" x14ac:dyDescent="0.25">
      <c r="A135" s="2" t="s">
        <v>130</v>
      </c>
      <c r="B135" s="2" t="s">
        <v>95</v>
      </c>
      <c r="C135" s="2"/>
      <c r="D135" s="2">
        <v>0.16655484214425101</v>
      </c>
      <c r="E135" s="2"/>
    </row>
    <row r="136" spans="1:5" x14ac:dyDescent="0.25">
      <c r="A136" s="2" t="s">
        <v>130</v>
      </c>
      <c r="B136" s="2" t="s">
        <v>96</v>
      </c>
      <c r="C136" s="2"/>
      <c r="D136" s="2">
        <v>0.163782166782767</v>
      </c>
      <c r="E136" s="2"/>
    </row>
    <row r="137" spans="1:5" x14ac:dyDescent="0.25">
      <c r="A137" s="2" t="s">
        <v>130</v>
      </c>
      <c r="B137" s="2" t="s">
        <v>97</v>
      </c>
      <c r="C137" s="2"/>
      <c r="D137" s="2">
        <v>0.15954860718920799</v>
      </c>
      <c r="E137" s="2"/>
    </row>
    <row r="138" spans="1:5" x14ac:dyDescent="0.25">
      <c r="A138" s="2" t="s">
        <v>130</v>
      </c>
      <c r="B138" s="2" t="s">
        <v>98</v>
      </c>
      <c r="C138" s="2"/>
      <c r="D138" s="2">
        <v>0.14243081677705</v>
      </c>
      <c r="E138" s="2"/>
    </row>
    <row r="141" spans="1:5" x14ac:dyDescent="0.25">
      <c r="A141" s="31" t="s">
        <v>79</v>
      </c>
      <c r="B141" s="31"/>
      <c r="C141" s="31"/>
      <c r="D141" s="31"/>
      <c r="E141" s="31"/>
    </row>
    <row r="142" spans="1:5" x14ac:dyDescent="0.25">
      <c r="A142" s="4" t="s">
        <v>64</v>
      </c>
      <c r="B142" s="4" t="s">
        <v>5</v>
      </c>
      <c r="C142" s="4" t="s">
        <v>69</v>
      </c>
      <c r="D142" s="4" t="s">
        <v>70</v>
      </c>
      <c r="E142" s="4" t="s">
        <v>72</v>
      </c>
    </row>
    <row r="143" spans="1:5" x14ac:dyDescent="0.25">
      <c r="A143" s="3" t="s">
        <v>183</v>
      </c>
      <c r="B143" s="3" t="s">
        <v>83</v>
      </c>
      <c r="C143" s="3">
        <v>1137</v>
      </c>
      <c r="D143" s="3">
        <v>614</v>
      </c>
      <c r="E143" s="3">
        <v>2404</v>
      </c>
    </row>
    <row r="144" spans="1:5" x14ac:dyDescent="0.25">
      <c r="A144" s="3" t="s">
        <v>183</v>
      </c>
      <c r="B144" s="3" t="s">
        <v>84</v>
      </c>
      <c r="C144" s="3">
        <v>1652</v>
      </c>
      <c r="D144" s="3">
        <v>3093</v>
      </c>
      <c r="E144" s="3">
        <v>2608</v>
      </c>
    </row>
    <row r="145" spans="1:5" x14ac:dyDescent="0.25">
      <c r="A145" s="3" t="s">
        <v>183</v>
      </c>
      <c r="B145" s="3" t="s">
        <v>85</v>
      </c>
      <c r="C145" s="3">
        <v>759</v>
      </c>
      <c r="D145" s="3">
        <v>3935</v>
      </c>
      <c r="E145" s="3">
        <v>8562</v>
      </c>
    </row>
    <row r="146" spans="1:5" x14ac:dyDescent="0.25">
      <c r="A146" s="3" t="s">
        <v>183</v>
      </c>
      <c r="B146" s="3" t="s">
        <v>86</v>
      </c>
      <c r="C146" s="3">
        <v>1595</v>
      </c>
      <c r="D146" s="3">
        <v>2396</v>
      </c>
      <c r="E146" s="3">
        <v>2383</v>
      </c>
    </row>
    <row r="147" spans="1:5" x14ac:dyDescent="0.25">
      <c r="A147" s="3" t="s">
        <v>183</v>
      </c>
      <c r="B147" s="3" t="s">
        <v>87</v>
      </c>
      <c r="C147" s="3">
        <v>3280</v>
      </c>
      <c r="D147" s="3">
        <v>10175</v>
      </c>
      <c r="E147" s="3">
        <v>13668</v>
      </c>
    </row>
    <row r="148" spans="1:5" x14ac:dyDescent="0.25">
      <c r="A148" s="3" t="s">
        <v>183</v>
      </c>
      <c r="B148" s="3" t="s">
        <v>88</v>
      </c>
      <c r="C148" s="3">
        <v>6467</v>
      </c>
      <c r="D148" s="3">
        <v>13938</v>
      </c>
      <c r="E148" s="3">
        <v>11692</v>
      </c>
    </row>
    <row r="149" spans="1:5" x14ac:dyDescent="0.25">
      <c r="A149" s="3" t="s">
        <v>183</v>
      </c>
      <c r="B149" s="3" t="s">
        <v>89</v>
      </c>
      <c r="C149" s="3">
        <v>33257</v>
      </c>
      <c r="D149" s="3">
        <v>34919</v>
      </c>
      <c r="E149" s="3">
        <v>63459</v>
      </c>
    </row>
    <row r="150" spans="1:5" x14ac:dyDescent="0.25">
      <c r="A150" s="3" t="s">
        <v>183</v>
      </c>
      <c r="B150" s="3" t="s">
        <v>90</v>
      </c>
      <c r="C150" s="3">
        <v>5357</v>
      </c>
      <c r="D150" s="3">
        <v>6241</v>
      </c>
      <c r="E150" s="3">
        <v>7810</v>
      </c>
    </row>
    <row r="151" spans="1:5" x14ac:dyDescent="0.25">
      <c r="A151" s="3" t="s">
        <v>183</v>
      </c>
      <c r="B151" s="3" t="s">
        <v>91</v>
      </c>
      <c r="C151" s="3">
        <v>14257</v>
      </c>
      <c r="D151" s="3">
        <v>20715</v>
      </c>
      <c r="E151" s="3">
        <v>23678</v>
      </c>
    </row>
    <row r="152" spans="1:5" x14ac:dyDescent="0.25">
      <c r="A152" s="3" t="s">
        <v>183</v>
      </c>
      <c r="B152" s="3" t="s">
        <v>92</v>
      </c>
      <c r="C152" s="3"/>
      <c r="D152" s="3">
        <v>9899</v>
      </c>
      <c r="E152" s="3">
        <v>9450</v>
      </c>
    </row>
    <row r="153" spans="1:5" x14ac:dyDescent="0.25">
      <c r="A153" s="3" t="s">
        <v>183</v>
      </c>
      <c r="B153" s="3" t="s">
        <v>93</v>
      </c>
      <c r="C153" s="3">
        <v>22656</v>
      </c>
      <c r="D153" s="3">
        <v>17897</v>
      </c>
      <c r="E153" s="3">
        <v>20655</v>
      </c>
    </row>
    <row r="154" spans="1:5" x14ac:dyDescent="0.25">
      <c r="A154" s="3" t="s">
        <v>183</v>
      </c>
      <c r="B154" s="3" t="s">
        <v>94</v>
      </c>
      <c r="C154" s="3">
        <v>13011</v>
      </c>
      <c r="D154" s="3">
        <v>13890</v>
      </c>
      <c r="E154" s="3">
        <v>16711</v>
      </c>
    </row>
    <row r="155" spans="1:5" x14ac:dyDescent="0.25">
      <c r="A155" s="3" t="s">
        <v>183</v>
      </c>
      <c r="B155" s="3" t="s">
        <v>95</v>
      </c>
      <c r="C155" s="3">
        <v>3837</v>
      </c>
      <c r="D155" s="3">
        <v>3514</v>
      </c>
      <c r="E155" s="3">
        <v>5094</v>
      </c>
    </row>
    <row r="156" spans="1:5" x14ac:dyDescent="0.25">
      <c r="A156" s="3" t="s">
        <v>183</v>
      </c>
      <c r="B156" s="3" t="s">
        <v>96</v>
      </c>
      <c r="C156" s="3">
        <v>4032</v>
      </c>
      <c r="D156" s="3">
        <v>4855</v>
      </c>
      <c r="E156" s="3">
        <v>8172</v>
      </c>
    </row>
    <row r="157" spans="1:5" x14ac:dyDescent="0.25">
      <c r="A157" s="3" t="s">
        <v>183</v>
      </c>
      <c r="B157" s="3" t="s">
        <v>97</v>
      </c>
      <c r="C157" s="3">
        <v>1155</v>
      </c>
      <c r="D157" s="3">
        <v>2668</v>
      </c>
      <c r="E157" s="3">
        <v>3170</v>
      </c>
    </row>
    <row r="158" spans="1:5" x14ac:dyDescent="0.25">
      <c r="A158" s="3" t="s">
        <v>183</v>
      </c>
      <c r="B158" s="3" t="s">
        <v>98</v>
      </c>
      <c r="C158" s="3">
        <v>1671</v>
      </c>
      <c r="D158" s="3">
        <v>2067</v>
      </c>
      <c r="E158" s="3">
        <v>1058</v>
      </c>
    </row>
    <row r="159" spans="1:5" x14ac:dyDescent="0.25">
      <c r="A159" s="3" t="s">
        <v>184</v>
      </c>
      <c r="B159" s="3" t="s">
        <v>83</v>
      </c>
      <c r="C159" s="3">
        <v>450</v>
      </c>
      <c r="D159" s="3">
        <v>724</v>
      </c>
      <c r="E159" s="3">
        <v>685</v>
      </c>
    </row>
    <row r="160" spans="1:5" x14ac:dyDescent="0.25">
      <c r="A160" s="3" t="s">
        <v>184</v>
      </c>
      <c r="B160" s="3" t="s">
        <v>84</v>
      </c>
      <c r="C160" s="3">
        <v>944</v>
      </c>
      <c r="D160" s="3">
        <v>1121</v>
      </c>
      <c r="E160" s="3">
        <v>975</v>
      </c>
    </row>
    <row r="161" spans="1:5" x14ac:dyDescent="0.25">
      <c r="A161" s="3" t="s">
        <v>184</v>
      </c>
      <c r="B161" s="3" t="s">
        <v>85</v>
      </c>
      <c r="C161" s="3">
        <v>1815</v>
      </c>
      <c r="D161" s="3">
        <v>2512</v>
      </c>
      <c r="E161" s="3">
        <v>2841</v>
      </c>
    </row>
    <row r="162" spans="1:5" x14ac:dyDescent="0.25">
      <c r="A162" s="3" t="s">
        <v>184</v>
      </c>
      <c r="B162" s="3" t="s">
        <v>86</v>
      </c>
      <c r="C162" s="3">
        <v>1647</v>
      </c>
      <c r="D162" s="3">
        <v>2609</v>
      </c>
      <c r="E162" s="3">
        <v>544</v>
      </c>
    </row>
    <row r="163" spans="1:5" x14ac:dyDescent="0.25">
      <c r="A163" s="3" t="s">
        <v>184</v>
      </c>
      <c r="B163" s="3" t="s">
        <v>87</v>
      </c>
      <c r="C163" s="3">
        <v>3036</v>
      </c>
      <c r="D163" s="3">
        <v>3044</v>
      </c>
      <c r="E163" s="3">
        <v>2010</v>
      </c>
    </row>
    <row r="164" spans="1:5" x14ac:dyDescent="0.25">
      <c r="A164" s="3" t="s">
        <v>184</v>
      </c>
      <c r="B164" s="3" t="s">
        <v>88</v>
      </c>
      <c r="C164" s="3">
        <v>4472</v>
      </c>
      <c r="D164" s="3">
        <v>8862</v>
      </c>
      <c r="E164" s="3">
        <v>7686</v>
      </c>
    </row>
    <row r="165" spans="1:5" x14ac:dyDescent="0.25">
      <c r="A165" s="3" t="s">
        <v>184</v>
      </c>
      <c r="B165" s="3" t="s">
        <v>89</v>
      </c>
      <c r="C165" s="3">
        <v>22304</v>
      </c>
      <c r="D165" s="3">
        <v>37413</v>
      </c>
      <c r="E165" s="3">
        <v>30208</v>
      </c>
    </row>
    <row r="166" spans="1:5" x14ac:dyDescent="0.25">
      <c r="A166" s="3" t="s">
        <v>184</v>
      </c>
      <c r="B166" s="3" t="s">
        <v>90</v>
      </c>
      <c r="C166" s="3">
        <v>2931</v>
      </c>
      <c r="D166" s="3">
        <v>2986</v>
      </c>
      <c r="E166" s="3">
        <v>2775</v>
      </c>
    </row>
    <row r="167" spans="1:5" x14ac:dyDescent="0.25">
      <c r="A167" s="3" t="s">
        <v>184</v>
      </c>
      <c r="B167" s="3" t="s">
        <v>91</v>
      </c>
      <c r="C167" s="3">
        <v>12980</v>
      </c>
      <c r="D167" s="3">
        <v>13149</v>
      </c>
      <c r="E167" s="3">
        <v>7647</v>
      </c>
    </row>
    <row r="168" spans="1:5" x14ac:dyDescent="0.25">
      <c r="A168" s="3" t="s">
        <v>184</v>
      </c>
      <c r="B168" s="3" t="s">
        <v>92</v>
      </c>
      <c r="C168" s="3"/>
      <c r="D168" s="3">
        <v>4712</v>
      </c>
      <c r="E168" s="3">
        <v>3838</v>
      </c>
    </row>
    <row r="169" spans="1:5" x14ac:dyDescent="0.25">
      <c r="A169" s="3" t="s">
        <v>184</v>
      </c>
      <c r="B169" s="3" t="s">
        <v>93</v>
      </c>
      <c r="C169" s="3">
        <v>14731</v>
      </c>
      <c r="D169" s="3">
        <v>16178</v>
      </c>
      <c r="E169" s="3">
        <v>8807</v>
      </c>
    </row>
    <row r="170" spans="1:5" x14ac:dyDescent="0.25">
      <c r="A170" s="3" t="s">
        <v>184</v>
      </c>
      <c r="B170" s="3" t="s">
        <v>94</v>
      </c>
      <c r="C170" s="3">
        <v>10035</v>
      </c>
      <c r="D170" s="3">
        <v>13248</v>
      </c>
      <c r="E170" s="3">
        <v>7262</v>
      </c>
    </row>
    <row r="171" spans="1:5" x14ac:dyDescent="0.25">
      <c r="A171" s="3" t="s">
        <v>184</v>
      </c>
      <c r="B171" s="3" t="s">
        <v>95</v>
      </c>
      <c r="C171" s="3">
        <v>3986</v>
      </c>
      <c r="D171" s="3">
        <v>3956</v>
      </c>
      <c r="E171" s="3">
        <v>1943</v>
      </c>
    </row>
    <row r="172" spans="1:5" x14ac:dyDescent="0.25">
      <c r="A172" s="3" t="s">
        <v>184</v>
      </c>
      <c r="B172" s="3" t="s">
        <v>96</v>
      </c>
      <c r="C172" s="3">
        <v>4008</v>
      </c>
      <c r="D172" s="3">
        <v>4895</v>
      </c>
      <c r="E172" s="3">
        <v>4889</v>
      </c>
    </row>
    <row r="173" spans="1:5" x14ac:dyDescent="0.25">
      <c r="A173" s="3" t="s">
        <v>184</v>
      </c>
      <c r="B173" s="3" t="s">
        <v>97</v>
      </c>
      <c r="C173" s="3">
        <v>873</v>
      </c>
      <c r="D173" s="3">
        <v>1012</v>
      </c>
      <c r="E173" s="3">
        <v>1444</v>
      </c>
    </row>
    <row r="174" spans="1:5" x14ac:dyDescent="0.25">
      <c r="A174" s="3" t="s">
        <v>184</v>
      </c>
      <c r="B174" s="3" t="s">
        <v>98</v>
      </c>
      <c r="C174" s="3">
        <v>1661</v>
      </c>
      <c r="D174" s="3">
        <v>2236</v>
      </c>
      <c r="E174" s="3">
        <v>758</v>
      </c>
    </row>
    <row r="175" spans="1:5" x14ac:dyDescent="0.25">
      <c r="A175" s="3" t="s">
        <v>185</v>
      </c>
      <c r="B175" s="3" t="s">
        <v>83</v>
      </c>
      <c r="C175" s="3">
        <v>21911</v>
      </c>
      <c r="D175" s="3">
        <v>19061</v>
      </c>
      <c r="E175" s="3">
        <v>23435</v>
      </c>
    </row>
    <row r="176" spans="1:5" x14ac:dyDescent="0.25">
      <c r="A176" s="3" t="s">
        <v>185</v>
      </c>
      <c r="B176" s="3" t="s">
        <v>84</v>
      </c>
      <c r="C176" s="3">
        <v>19861</v>
      </c>
      <c r="D176" s="3">
        <v>28990</v>
      </c>
      <c r="E176" s="3">
        <v>28565</v>
      </c>
    </row>
    <row r="177" spans="1:5" x14ac:dyDescent="0.25">
      <c r="A177" s="3" t="s">
        <v>185</v>
      </c>
      <c r="B177" s="3" t="s">
        <v>85</v>
      </c>
      <c r="C177" s="3">
        <v>45452</v>
      </c>
      <c r="D177" s="3">
        <v>53567</v>
      </c>
      <c r="E177" s="3">
        <v>58533</v>
      </c>
    </row>
    <row r="178" spans="1:5" x14ac:dyDescent="0.25">
      <c r="A178" s="3" t="s">
        <v>185</v>
      </c>
      <c r="B178" s="3" t="s">
        <v>86</v>
      </c>
      <c r="C178" s="3">
        <v>29054</v>
      </c>
      <c r="D178" s="3">
        <v>32407</v>
      </c>
      <c r="E178" s="3">
        <v>27128</v>
      </c>
    </row>
    <row r="179" spans="1:5" x14ac:dyDescent="0.25">
      <c r="A179" s="3" t="s">
        <v>185</v>
      </c>
      <c r="B179" s="3" t="s">
        <v>87</v>
      </c>
      <c r="C179" s="3">
        <v>84613</v>
      </c>
      <c r="D179" s="3">
        <v>57580</v>
      </c>
      <c r="E179" s="3">
        <v>61732</v>
      </c>
    </row>
    <row r="180" spans="1:5" x14ac:dyDescent="0.25">
      <c r="A180" s="3" t="s">
        <v>185</v>
      </c>
      <c r="B180" s="3" t="s">
        <v>88</v>
      </c>
      <c r="C180" s="3">
        <v>173469</v>
      </c>
      <c r="D180" s="3">
        <v>184123</v>
      </c>
      <c r="E180" s="3">
        <v>207857</v>
      </c>
    </row>
    <row r="181" spans="1:5" x14ac:dyDescent="0.25">
      <c r="A181" s="3" t="s">
        <v>185</v>
      </c>
      <c r="B181" s="3" t="s">
        <v>89</v>
      </c>
      <c r="C181" s="3">
        <v>664687</v>
      </c>
      <c r="D181" s="3">
        <v>643958</v>
      </c>
      <c r="E181" s="3">
        <v>773446</v>
      </c>
    </row>
    <row r="182" spans="1:5" x14ac:dyDescent="0.25">
      <c r="A182" s="3" t="s">
        <v>185</v>
      </c>
      <c r="B182" s="3" t="s">
        <v>90</v>
      </c>
      <c r="C182" s="3">
        <v>75839</v>
      </c>
      <c r="D182" s="3">
        <v>69045</v>
      </c>
      <c r="E182" s="3">
        <v>79873</v>
      </c>
    </row>
    <row r="183" spans="1:5" x14ac:dyDescent="0.25">
      <c r="A183" s="3" t="s">
        <v>185</v>
      </c>
      <c r="B183" s="3" t="s">
        <v>91</v>
      </c>
      <c r="C183" s="3">
        <v>88968</v>
      </c>
      <c r="D183" s="3">
        <v>91319</v>
      </c>
      <c r="E183" s="3">
        <v>80999</v>
      </c>
    </row>
    <row r="184" spans="1:5" x14ac:dyDescent="0.25">
      <c r="A184" s="3" t="s">
        <v>185</v>
      </c>
      <c r="B184" s="3" t="s">
        <v>92</v>
      </c>
      <c r="C184" s="3"/>
      <c r="D184" s="3">
        <v>43337</v>
      </c>
      <c r="E184" s="3">
        <v>41195</v>
      </c>
    </row>
    <row r="185" spans="1:5" x14ac:dyDescent="0.25">
      <c r="A185" s="3" t="s">
        <v>185</v>
      </c>
      <c r="B185" s="3" t="s">
        <v>93</v>
      </c>
      <c r="C185" s="3">
        <v>182869</v>
      </c>
      <c r="D185" s="3">
        <v>150551</v>
      </c>
      <c r="E185" s="3">
        <v>159561</v>
      </c>
    </row>
    <row r="186" spans="1:5" x14ac:dyDescent="0.25">
      <c r="A186" s="3" t="s">
        <v>185</v>
      </c>
      <c r="B186" s="3" t="s">
        <v>94</v>
      </c>
      <c r="C186" s="3">
        <v>73736</v>
      </c>
      <c r="D186" s="3">
        <v>65090</v>
      </c>
      <c r="E186" s="3">
        <v>86225</v>
      </c>
    </row>
    <row r="187" spans="1:5" x14ac:dyDescent="0.25">
      <c r="A187" s="3" t="s">
        <v>185</v>
      </c>
      <c r="B187" s="3" t="s">
        <v>95</v>
      </c>
      <c r="C187" s="3">
        <v>35098</v>
      </c>
      <c r="D187" s="3">
        <v>31801</v>
      </c>
      <c r="E187" s="3">
        <v>40196</v>
      </c>
    </row>
    <row r="188" spans="1:5" x14ac:dyDescent="0.25">
      <c r="A188" s="3" t="s">
        <v>185</v>
      </c>
      <c r="B188" s="3" t="s">
        <v>96</v>
      </c>
      <c r="C188" s="3">
        <v>76010</v>
      </c>
      <c r="D188" s="3">
        <v>84084</v>
      </c>
      <c r="E188" s="3">
        <v>93356</v>
      </c>
    </row>
    <row r="189" spans="1:5" x14ac:dyDescent="0.25">
      <c r="A189" s="3" t="s">
        <v>185</v>
      </c>
      <c r="B189" s="3" t="s">
        <v>97</v>
      </c>
      <c r="C189" s="3">
        <v>9096</v>
      </c>
      <c r="D189" s="3">
        <v>10671</v>
      </c>
      <c r="E189" s="3">
        <v>13435</v>
      </c>
    </row>
    <row r="190" spans="1:5" x14ac:dyDescent="0.25">
      <c r="A190" s="3" t="s">
        <v>185</v>
      </c>
      <c r="B190" s="3" t="s">
        <v>98</v>
      </c>
      <c r="C190" s="3">
        <v>17577</v>
      </c>
      <c r="D190" s="3">
        <v>18965</v>
      </c>
      <c r="E190" s="3">
        <v>18525</v>
      </c>
    </row>
    <row r="191" spans="1:5" x14ac:dyDescent="0.25">
      <c r="A191" s="3" t="s">
        <v>130</v>
      </c>
      <c r="B191" s="3" t="s">
        <v>83</v>
      </c>
      <c r="C191" s="3"/>
      <c r="D191" s="3">
        <v>84</v>
      </c>
      <c r="E191" s="3"/>
    </row>
    <row r="192" spans="1:5" x14ac:dyDescent="0.25">
      <c r="A192" s="3" t="s">
        <v>130</v>
      </c>
      <c r="B192" s="3" t="s">
        <v>84</v>
      </c>
      <c r="C192" s="3"/>
      <c r="D192" s="3">
        <v>180</v>
      </c>
      <c r="E192" s="3"/>
    </row>
    <row r="193" spans="1:5" x14ac:dyDescent="0.25">
      <c r="A193" s="3" t="s">
        <v>130</v>
      </c>
      <c r="B193" s="3" t="s">
        <v>85</v>
      </c>
      <c r="C193" s="3"/>
      <c r="D193" s="3">
        <v>618</v>
      </c>
      <c r="E193" s="3"/>
    </row>
    <row r="194" spans="1:5" x14ac:dyDescent="0.25">
      <c r="A194" s="3" t="s">
        <v>130</v>
      </c>
      <c r="B194" s="3" t="s">
        <v>86</v>
      </c>
      <c r="C194" s="3"/>
      <c r="D194" s="3">
        <v>123</v>
      </c>
      <c r="E194" s="3"/>
    </row>
    <row r="195" spans="1:5" x14ac:dyDescent="0.25">
      <c r="A195" s="3" t="s">
        <v>130</v>
      </c>
      <c r="B195" s="3" t="s">
        <v>87</v>
      </c>
      <c r="C195" s="3"/>
      <c r="D195" s="3">
        <v>622</v>
      </c>
      <c r="E195" s="3"/>
    </row>
    <row r="196" spans="1:5" x14ac:dyDescent="0.25">
      <c r="A196" s="3" t="s">
        <v>130</v>
      </c>
      <c r="B196" s="3" t="s">
        <v>88</v>
      </c>
      <c r="C196" s="3"/>
      <c r="D196" s="3">
        <v>1365</v>
      </c>
      <c r="E196" s="3"/>
    </row>
    <row r="197" spans="1:5" x14ac:dyDescent="0.25">
      <c r="A197" s="3" t="s">
        <v>130</v>
      </c>
      <c r="B197" s="3" t="s">
        <v>89</v>
      </c>
      <c r="C197" s="3"/>
      <c r="D197" s="3">
        <v>6069</v>
      </c>
      <c r="E197" s="3"/>
    </row>
    <row r="198" spans="1:5" x14ac:dyDescent="0.25">
      <c r="A198" s="3" t="s">
        <v>130</v>
      </c>
      <c r="B198" s="3" t="s">
        <v>90</v>
      </c>
      <c r="C198" s="3"/>
      <c r="D198" s="3">
        <v>505</v>
      </c>
      <c r="E198" s="3"/>
    </row>
    <row r="199" spans="1:5" x14ac:dyDescent="0.25">
      <c r="A199" s="3" t="s">
        <v>130</v>
      </c>
      <c r="B199" s="3" t="s">
        <v>91</v>
      </c>
      <c r="C199" s="3"/>
      <c r="D199" s="3">
        <v>471</v>
      </c>
      <c r="E199" s="3"/>
    </row>
    <row r="200" spans="1:5" x14ac:dyDescent="0.25">
      <c r="A200" s="3" t="s">
        <v>130</v>
      </c>
      <c r="B200" s="3" t="s">
        <v>92</v>
      </c>
      <c r="C200" s="3"/>
      <c r="D200" s="3">
        <v>383</v>
      </c>
      <c r="E200" s="3"/>
    </row>
    <row r="201" spans="1:5" x14ac:dyDescent="0.25">
      <c r="A201" s="3" t="s">
        <v>130</v>
      </c>
      <c r="B201" s="3" t="s">
        <v>93</v>
      </c>
      <c r="C201" s="3"/>
      <c r="D201" s="3">
        <v>914</v>
      </c>
      <c r="E201" s="3"/>
    </row>
    <row r="202" spans="1:5" x14ac:dyDescent="0.25">
      <c r="A202" s="3" t="s">
        <v>130</v>
      </c>
      <c r="B202" s="3" t="s">
        <v>94</v>
      </c>
      <c r="C202" s="3"/>
      <c r="D202" s="3">
        <v>492</v>
      </c>
      <c r="E202" s="3"/>
    </row>
    <row r="203" spans="1:5" x14ac:dyDescent="0.25">
      <c r="A203" s="3" t="s">
        <v>130</v>
      </c>
      <c r="B203" s="3" t="s">
        <v>95</v>
      </c>
      <c r="C203" s="3"/>
      <c r="D203" s="3">
        <v>91</v>
      </c>
      <c r="E203" s="3"/>
    </row>
    <row r="204" spans="1:5" x14ac:dyDescent="0.25">
      <c r="A204" s="3" t="s">
        <v>130</v>
      </c>
      <c r="B204" s="3" t="s">
        <v>96</v>
      </c>
      <c r="C204" s="3"/>
      <c r="D204" s="3">
        <v>277</v>
      </c>
      <c r="E204" s="3"/>
    </row>
    <row r="205" spans="1:5" x14ac:dyDescent="0.25">
      <c r="A205" s="3" t="s">
        <v>130</v>
      </c>
      <c r="B205" s="3" t="s">
        <v>97</v>
      </c>
      <c r="C205" s="3"/>
      <c r="D205" s="3">
        <v>23</v>
      </c>
      <c r="E205" s="3"/>
    </row>
    <row r="206" spans="1:5" x14ac:dyDescent="0.25">
      <c r="A206" s="3" t="s">
        <v>130</v>
      </c>
      <c r="B206" s="3" t="s">
        <v>98</v>
      </c>
      <c r="C206" s="3"/>
      <c r="D206" s="3">
        <v>69</v>
      </c>
      <c r="E206" s="3"/>
    </row>
    <row r="209" spans="1:5" x14ac:dyDescent="0.25">
      <c r="A209" s="31" t="s">
        <v>80</v>
      </c>
      <c r="B209" s="31"/>
      <c r="C209" s="31"/>
      <c r="D209" s="31"/>
      <c r="E209" s="31"/>
    </row>
    <row r="210" spans="1:5" x14ac:dyDescent="0.25">
      <c r="A210" s="4" t="s">
        <v>64</v>
      </c>
      <c r="B210" s="4" t="s">
        <v>5</v>
      </c>
      <c r="C210" s="4" t="s">
        <v>69</v>
      </c>
      <c r="D210" s="4" t="s">
        <v>70</v>
      </c>
      <c r="E210" s="4" t="s">
        <v>72</v>
      </c>
    </row>
    <row r="211" spans="1:5" x14ac:dyDescent="0.25">
      <c r="A211" s="3" t="s">
        <v>183</v>
      </c>
      <c r="B211" s="3" t="s">
        <v>83</v>
      </c>
      <c r="C211" s="3">
        <v>10</v>
      </c>
      <c r="D211" s="3">
        <v>24</v>
      </c>
      <c r="E211" s="3">
        <v>80</v>
      </c>
    </row>
    <row r="212" spans="1:5" x14ac:dyDescent="0.25">
      <c r="A212" s="3" t="s">
        <v>183</v>
      </c>
      <c r="B212" s="3" t="s">
        <v>84</v>
      </c>
      <c r="C212" s="3">
        <v>58</v>
      </c>
      <c r="D212" s="3">
        <v>91</v>
      </c>
      <c r="E212" s="3">
        <v>63</v>
      </c>
    </row>
    <row r="213" spans="1:5" x14ac:dyDescent="0.25">
      <c r="A213" s="3" t="s">
        <v>183</v>
      </c>
      <c r="B213" s="3" t="s">
        <v>85</v>
      </c>
      <c r="C213" s="3">
        <v>13</v>
      </c>
      <c r="D213" s="3">
        <v>62</v>
      </c>
      <c r="E213" s="3">
        <v>110</v>
      </c>
    </row>
    <row r="214" spans="1:5" x14ac:dyDescent="0.25">
      <c r="A214" s="3" t="s">
        <v>183</v>
      </c>
      <c r="B214" s="3" t="s">
        <v>86</v>
      </c>
      <c r="C214" s="3">
        <v>73</v>
      </c>
      <c r="D214" s="3">
        <v>54</v>
      </c>
      <c r="E214" s="3">
        <v>70</v>
      </c>
    </row>
    <row r="215" spans="1:5" x14ac:dyDescent="0.25">
      <c r="A215" s="3" t="s">
        <v>183</v>
      </c>
      <c r="B215" s="3" t="s">
        <v>87</v>
      </c>
      <c r="C215" s="3">
        <v>56</v>
      </c>
      <c r="D215" s="3">
        <v>141</v>
      </c>
      <c r="E215" s="3">
        <v>119</v>
      </c>
    </row>
    <row r="216" spans="1:5" x14ac:dyDescent="0.25">
      <c r="A216" s="3" t="s">
        <v>183</v>
      </c>
      <c r="B216" s="3" t="s">
        <v>88</v>
      </c>
      <c r="C216" s="3">
        <v>111</v>
      </c>
      <c r="D216" s="3">
        <v>152</v>
      </c>
      <c r="E216" s="3">
        <v>123</v>
      </c>
    </row>
    <row r="217" spans="1:5" x14ac:dyDescent="0.25">
      <c r="A217" s="3" t="s">
        <v>183</v>
      </c>
      <c r="B217" s="3" t="s">
        <v>89</v>
      </c>
      <c r="C217" s="3">
        <v>304</v>
      </c>
      <c r="D217" s="3">
        <v>197</v>
      </c>
      <c r="E217" s="3">
        <v>326</v>
      </c>
    </row>
    <row r="218" spans="1:5" x14ac:dyDescent="0.25">
      <c r="A218" s="3" t="s">
        <v>183</v>
      </c>
      <c r="B218" s="3" t="s">
        <v>90</v>
      </c>
      <c r="C218" s="3">
        <v>119</v>
      </c>
      <c r="D218" s="3">
        <v>110</v>
      </c>
      <c r="E218" s="3">
        <v>107</v>
      </c>
    </row>
    <row r="219" spans="1:5" x14ac:dyDescent="0.25">
      <c r="A219" s="3" t="s">
        <v>183</v>
      </c>
      <c r="B219" s="3" t="s">
        <v>91</v>
      </c>
      <c r="C219" s="3">
        <v>233</v>
      </c>
      <c r="D219" s="3">
        <v>257</v>
      </c>
      <c r="E219" s="3">
        <v>295</v>
      </c>
    </row>
    <row r="220" spans="1:5" x14ac:dyDescent="0.25">
      <c r="A220" s="3" t="s">
        <v>183</v>
      </c>
      <c r="B220" s="3" t="s">
        <v>92</v>
      </c>
      <c r="C220" s="3"/>
      <c r="D220" s="3">
        <v>167</v>
      </c>
      <c r="E220" s="3">
        <v>163</v>
      </c>
    </row>
    <row r="221" spans="1:5" x14ac:dyDescent="0.25">
      <c r="A221" s="3" t="s">
        <v>183</v>
      </c>
      <c r="B221" s="3" t="s">
        <v>93</v>
      </c>
      <c r="C221" s="3">
        <v>391</v>
      </c>
      <c r="D221" s="3">
        <v>248</v>
      </c>
      <c r="E221" s="3">
        <v>259</v>
      </c>
    </row>
    <row r="222" spans="1:5" x14ac:dyDescent="0.25">
      <c r="A222" s="3" t="s">
        <v>183</v>
      </c>
      <c r="B222" s="3" t="s">
        <v>94</v>
      </c>
      <c r="C222" s="3">
        <v>271</v>
      </c>
      <c r="D222" s="3">
        <v>206</v>
      </c>
      <c r="E222" s="3">
        <v>225</v>
      </c>
    </row>
    <row r="223" spans="1:5" x14ac:dyDescent="0.25">
      <c r="A223" s="3" t="s">
        <v>183</v>
      </c>
      <c r="B223" s="3" t="s">
        <v>95</v>
      </c>
      <c r="C223" s="3">
        <v>87</v>
      </c>
      <c r="D223" s="3">
        <v>108</v>
      </c>
      <c r="E223" s="3">
        <v>146</v>
      </c>
    </row>
    <row r="224" spans="1:5" x14ac:dyDescent="0.25">
      <c r="A224" s="3" t="s">
        <v>183</v>
      </c>
      <c r="B224" s="3" t="s">
        <v>96</v>
      </c>
      <c r="C224" s="3">
        <v>124</v>
      </c>
      <c r="D224" s="3">
        <v>71</v>
      </c>
      <c r="E224" s="3">
        <v>104</v>
      </c>
    </row>
    <row r="225" spans="1:5" x14ac:dyDescent="0.25">
      <c r="A225" s="3" t="s">
        <v>183</v>
      </c>
      <c r="B225" s="3" t="s">
        <v>97</v>
      </c>
      <c r="C225" s="3">
        <v>39</v>
      </c>
      <c r="D225" s="3">
        <v>139</v>
      </c>
      <c r="E225" s="3">
        <v>114</v>
      </c>
    </row>
    <row r="226" spans="1:5" x14ac:dyDescent="0.25">
      <c r="A226" s="3" t="s">
        <v>183</v>
      </c>
      <c r="B226" s="3" t="s">
        <v>98</v>
      </c>
      <c r="C226" s="3">
        <v>63</v>
      </c>
      <c r="D226" s="3">
        <v>86</v>
      </c>
      <c r="E226" s="3">
        <v>36</v>
      </c>
    </row>
    <row r="227" spans="1:5" x14ac:dyDescent="0.25">
      <c r="A227" s="3" t="s">
        <v>184</v>
      </c>
      <c r="B227" s="3" t="s">
        <v>83</v>
      </c>
      <c r="C227" s="3">
        <v>6</v>
      </c>
      <c r="D227" s="3">
        <v>27</v>
      </c>
      <c r="E227" s="3">
        <v>25</v>
      </c>
    </row>
    <row r="228" spans="1:5" x14ac:dyDescent="0.25">
      <c r="A228" s="3" t="s">
        <v>184</v>
      </c>
      <c r="B228" s="3" t="s">
        <v>84</v>
      </c>
      <c r="C228" s="3">
        <v>24</v>
      </c>
      <c r="D228" s="3">
        <v>38</v>
      </c>
      <c r="E228" s="3">
        <v>23</v>
      </c>
    </row>
    <row r="229" spans="1:5" x14ac:dyDescent="0.25">
      <c r="A229" s="3" t="s">
        <v>184</v>
      </c>
      <c r="B229" s="3" t="s">
        <v>85</v>
      </c>
      <c r="C229" s="3">
        <v>21</v>
      </c>
      <c r="D229" s="3">
        <v>36</v>
      </c>
      <c r="E229" s="3">
        <v>35</v>
      </c>
    </row>
    <row r="230" spans="1:5" x14ac:dyDescent="0.25">
      <c r="A230" s="3" t="s">
        <v>184</v>
      </c>
      <c r="B230" s="3" t="s">
        <v>86</v>
      </c>
      <c r="C230" s="3">
        <v>85</v>
      </c>
      <c r="D230" s="3">
        <v>67</v>
      </c>
      <c r="E230" s="3">
        <v>15</v>
      </c>
    </row>
    <row r="231" spans="1:5" x14ac:dyDescent="0.25">
      <c r="A231" s="3" t="s">
        <v>184</v>
      </c>
      <c r="B231" s="3" t="s">
        <v>87</v>
      </c>
      <c r="C231" s="3">
        <v>48</v>
      </c>
      <c r="D231" s="3">
        <v>46</v>
      </c>
      <c r="E231" s="3">
        <v>24</v>
      </c>
    </row>
    <row r="232" spans="1:5" x14ac:dyDescent="0.25">
      <c r="A232" s="3" t="s">
        <v>184</v>
      </c>
      <c r="B232" s="3" t="s">
        <v>88</v>
      </c>
      <c r="C232" s="3">
        <v>72</v>
      </c>
      <c r="D232" s="3">
        <v>93</v>
      </c>
      <c r="E232" s="3">
        <v>74</v>
      </c>
    </row>
    <row r="233" spans="1:5" x14ac:dyDescent="0.25">
      <c r="A233" s="3" t="s">
        <v>184</v>
      </c>
      <c r="B233" s="3" t="s">
        <v>89</v>
      </c>
      <c r="C233" s="3">
        <v>180</v>
      </c>
      <c r="D233" s="3">
        <v>218</v>
      </c>
      <c r="E233" s="3">
        <v>147</v>
      </c>
    </row>
    <row r="234" spans="1:5" x14ac:dyDescent="0.25">
      <c r="A234" s="3" t="s">
        <v>184</v>
      </c>
      <c r="B234" s="3" t="s">
        <v>90</v>
      </c>
      <c r="C234" s="3">
        <v>74</v>
      </c>
      <c r="D234" s="3">
        <v>56</v>
      </c>
      <c r="E234" s="3">
        <v>43</v>
      </c>
    </row>
    <row r="235" spans="1:5" x14ac:dyDescent="0.25">
      <c r="A235" s="3" t="s">
        <v>184</v>
      </c>
      <c r="B235" s="3" t="s">
        <v>91</v>
      </c>
      <c r="C235" s="3">
        <v>181</v>
      </c>
      <c r="D235" s="3">
        <v>155</v>
      </c>
      <c r="E235" s="3">
        <v>93</v>
      </c>
    </row>
    <row r="236" spans="1:5" x14ac:dyDescent="0.25">
      <c r="A236" s="3" t="s">
        <v>184</v>
      </c>
      <c r="B236" s="3" t="s">
        <v>92</v>
      </c>
      <c r="C236" s="3"/>
      <c r="D236" s="3">
        <v>88</v>
      </c>
      <c r="E236" s="3">
        <v>62</v>
      </c>
    </row>
    <row r="237" spans="1:5" x14ac:dyDescent="0.25">
      <c r="A237" s="3" t="s">
        <v>184</v>
      </c>
      <c r="B237" s="3" t="s">
        <v>93</v>
      </c>
      <c r="C237" s="3">
        <v>235</v>
      </c>
      <c r="D237" s="3">
        <v>206</v>
      </c>
      <c r="E237" s="3">
        <v>113</v>
      </c>
    </row>
    <row r="238" spans="1:5" x14ac:dyDescent="0.25">
      <c r="A238" s="3" t="s">
        <v>184</v>
      </c>
      <c r="B238" s="3" t="s">
        <v>94</v>
      </c>
      <c r="C238" s="3">
        <v>227</v>
      </c>
      <c r="D238" s="3">
        <v>213</v>
      </c>
      <c r="E238" s="3">
        <v>92</v>
      </c>
    </row>
    <row r="239" spans="1:5" x14ac:dyDescent="0.25">
      <c r="A239" s="3" t="s">
        <v>184</v>
      </c>
      <c r="B239" s="3" t="s">
        <v>95</v>
      </c>
      <c r="C239" s="3">
        <v>79</v>
      </c>
      <c r="D239" s="3">
        <v>109</v>
      </c>
      <c r="E239" s="3">
        <v>59</v>
      </c>
    </row>
    <row r="240" spans="1:5" x14ac:dyDescent="0.25">
      <c r="A240" s="3" t="s">
        <v>184</v>
      </c>
      <c r="B240" s="3" t="s">
        <v>96</v>
      </c>
      <c r="C240" s="3">
        <v>92</v>
      </c>
      <c r="D240" s="3">
        <v>68</v>
      </c>
      <c r="E240" s="3">
        <v>52</v>
      </c>
    </row>
    <row r="241" spans="1:5" x14ac:dyDescent="0.25">
      <c r="A241" s="3" t="s">
        <v>184</v>
      </c>
      <c r="B241" s="3" t="s">
        <v>97</v>
      </c>
      <c r="C241" s="3">
        <v>24</v>
      </c>
      <c r="D241" s="3">
        <v>55</v>
      </c>
      <c r="E241" s="3">
        <v>46</v>
      </c>
    </row>
    <row r="242" spans="1:5" x14ac:dyDescent="0.25">
      <c r="A242" s="3" t="s">
        <v>184</v>
      </c>
      <c r="B242" s="3" t="s">
        <v>98</v>
      </c>
      <c r="C242" s="3">
        <v>54</v>
      </c>
      <c r="D242" s="3">
        <v>94</v>
      </c>
      <c r="E242" s="3">
        <v>23</v>
      </c>
    </row>
    <row r="243" spans="1:5" x14ac:dyDescent="0.25">
      <c r="A243" s="3" t="s">
        <v>185</v>
      </c>
      <c r="B243" s="3" t="s">
        <v>83</v>
      </c>
      <c r="C243" s="3">
        <v>239</v>
      </c>
      <c r="D243" s="3">
        <v>614</v>
      </c>
      <c r="E243" s="3">
        <v>736</v>
      </c>
    </row>
    <row r="244" spans="1:5" x14ac:dyDescent="0.25">
      <c r="A244" s="3" t="s">
        <v>185</v>
      </c>
      <c r="B244" s="3" t="s">
        <v>84</v>
      </c>
      <c r="C244" s="3">
        <v>536</v>
      </c>
      <c r="D244" s="3">
        <v>848</v>
      </c>
      <c r="E244" s="3">
        <v>620</v>
      </c>
    </row>
    <row r="245" spans="1:5" x14ac:dyDescent="0.25">
      <c r="A245" s="3" t="s">
        <v>185</v>
      </c>
      <c r="B245" s="3" t="s">
        <v>85</v>
      </c>
      <c r="C245" s="3">
        <v>532</v>
      </c>
      <c r="D245" s="3">
        <v>730</v>
      </c>
      <c r="E245" s="3">
        <v>742</v>
      </c>
    </row>
    <row r="246" spans="1:5" x14ac:dyDescent="0.25">
      <c r="A246" s="3" t="s">
        <v>185</v>
      </c>
      <c r="B246" s="3" t="s">
        <v>86</v>
      </c>
      <c r="C246" s="3">
        <v>1382</v>
      </c>
      <c r="D246" s="3">
        <v>768</v>
      </c>
      <c r="E246" s="3">
        <v>742</v>
      </c>
    </row>
    <row r="247" spans="1:5" x14ac:dyDescent="0.25">
      <c r="A247" s="3" t="s">
        <v>185</v>
      </c>
      <c r="B247" s="3" t="s">
        <v>87</v>
      </c>
      <c r="C247" s="3">
        <v>1333</v>
      </c>
      <c r="D247" s="3">
        <v>714</v>
      </c>
      <c r="E247" s="3">
        <v>579</v>
      </c>
    </row>
    <row r="248" spans="1:5" x14ac:dyDescent="0.25">
      <c r="A248" s="3" t="s">
        <v>185</v>
      </c>
      <c r="B248" s="3" t="s">
        <v>88</v>
      </c>
      <c r="C248" s="3">
        <v>2527</v>
      </c>
      <c r="D248" s="3">
        <v>1868</v>
      </c>
      <c r="E248" s="3">
        <v>2141</v>
      </c>
    </row>
    <row r="249" spans="1:5" x14ac:dyDescent="0.25">
      <c r="A249" s="3" t="s">
        <v>185</v>
      </c>
      <c r="B249" s="3" t="s">
        <v>89</v>
      </c>
      <c r="C249" s="3">
        <v>5522</v>
      </c>
      <c r="D249" s="3">
        <v>3688</v>
      </c>
      <c r="E249" s="3">
        <v>3615</v>
      </c>
    </row>
    <row r="250" spans="1:5" x14ac:dyDescent="0.25">
      <c r="A250" s="3" t="s">
        <v>185</v>
      </c>
      <c r="B250" s="3" t="s">
        <v>90</v>
      </c>
      <c r="C250" s="3">
        <v>1742</v>
      </c>
      <c r="D250" s="3">
        <v>1120</v>
      </c>
      <c r="E250" s="3">
        <v>1074</v>
      </c>
    </row>
    <row r="251" spans="1:5" x14ac:dyDescent="0.25">
      <c r="A251" s="3" t="s">
        <v>185</v>
      </c>
      <c r="B251" s="3" t="s">
        <v>91</v>
      </c>
      <c r="C251" s="3">
        <v>1417</v>
      </c>
      <c r="D251" s="3">
        <v>1237</v>
      </c>
      <c r="E251" s="3">
        <v>944</v>
      </c>
    </row>
    <row r="252" spans="1:5" x14ac:dyDescent="0.25">
      <c r="A252" s="3" t="s">
        <v>185</v>
      </c>
      <c r="B252" s="3" t="s">
        <v>92</v>
      </c>
      <c r="C252" s="3"/>
      <c r="D252" s="3">
        <v>729</v>
      </c>
      <c r="E252" s="3">
        <v>656</v>
      </c>
    </row>
    <row r="253" spans="1:5" x14ac:dyDescent="0.25">
      <c r="A253" s="3" t="s">
        <v>185</v>
      </c>
      <c r="B253" s="3" t="s">
        <v>93</v>
      </c>
      <c r="C253" s="3">
        <v>2972</v>
      </c>
      <c r="D253" s="3">
        <v>1958</v>
      </c>
      <c r="E253" s="3">
        <v>1794</v>
      </c>
    </row>
    <row r="254" spans="1:5" x14ac:dyDescent="0.25">
      <c r="A254" s="3" t="s">
        <v>185</v>
      </c>
      <c r="B254" s="3" t="s">
        <v>94</v>
      </c>
      <c r="C254" s="3">
        <v>1535</v>
      </c>
      <c r="D254" s="3">
        <v>983</v>
      </c>
      <c r="E254" s="3">
        <v>1115</v>
      </c>
    </row>
    <row r="255" spans="1:5" x14ac:dyDescent="0.25">
      <c r="A255" s="3" t="s">
        <v>185</v>
      </c>
      <c r="B255" s="3" t="s">
        <v>95</v>
      </c>
      <c r="C255" s="3">
        <v>795</v>
      </c>
      <c r="D255" s="3">
        <v>765</v>
      </c>
      <c r="E255" s="3">
        <v>1037</v>
      </c>
    </row>
    <row r="256" spans="1:5" x14ac:dyDescent="0.25">
      <c r="A256" s="3" t="s">
        <v>185</v>
      </c>
      <c r="B256" s="3" t="s">
        <v>96</v>
      </c>
      <c r="C256" s="3">
        <v>1527</v>
      </c>
      <c r="D256" s="3">
        <v>1127</v>
      </c>
      <c r="E256" s="3">
        <v>1099</v>
      </c>
    </row>
    <row r="257" spans="1:5" x14ac:dyDescent="0.25">
      <c r="A257" s="3" t="s">
        <v>185</v>
      </c>
      <c r="B257" s="3" t="s">
        <v>97</v>
      </c>
      <c r="C257" s="3">
        <v>292</v>
      </c>
      <c r="D257" s="3">
        <v>519</v>
      </c>
      <c r="E257" s="3">
        <v>447</v>
      </c>
    </row>
    <row r="258" spans="1:5" x14ac:dyDescent="0.25">
      <c r="A258" s="3" t="s">
        <v>185</v>
      </c>
      <c r="B258" s="3" t="s">
        <v>98</v>
      </c>
      <c r="C258" s="3">
        <v>572</v>
      </c>
      <c r="D258" s="3">
        <v>719</v>
      </c>
      <c r="E258" s="3">
        <v>540</v>
      </c>
    </row>
    <row r="259" spans="1:5" x14ac:dyDescent="0.25">
      <c r="A259" s="3" t="s">
        <v>130</v>
      </c>
      <c r="B259" s="3" t="s">
        <v>83</v>
      </c>
      <c r="C259" s="3"/>
      <c r="D259" s="3">
        <v>3</v>
      </c>
      <c r="E259" s="3"/>
    </row>
    <row r="260" spans="1:5" x14ac:dyDescent="0.25">
      <c r="A260" s="3" t="s">
        <v>130</v>
      </c>
      <c r="B260" s="3" t="s">
        <v>84</v>
      </c>
      <c r="C260" s="3"/>
      <c r="D260" s="3">
        <v>4</v>
      </c>
      <c r="E260" s="3"/>
    </row>
    <row r="261" spans="1:5" x14ac:dyDescent="0.25">
      <c r="A261" s="3" t="s">
        <v>130</v>
      </c>
      <c r="B261" s="3" t="s">
        <v>85</v>
      </c>
      <c r="C261" s="3"/>
      <c r="D261" s="3">
        <v>8</v>
      </c>
      <c r="E261" s="3"/>
    </row>
    <row r="262" spans="1:5" x14ac:dyDescent="0.25">
      <c r="A262" s="3" t="s">
        <v>130</v>
      </c>
      <c r="B262" s="3" t="s">
        <v>86</v>
      </c>
      <c r="C262" s="3"/>
      <c r="D262" s="3">
        <v>4</v>
      </c>
      <c r="E262" s="3"/>
    </row>
    <row r="263" spans="1:5" x14ac:dyDescent="0.25">
      <c r="A263" s="3" t="s">
        <v>130</v>
      </c>
      <c r="B263" s="3" t="s">
        <v>87</v>
      </c>
      <c r="C263" s="3"/>
      <c r="D263" s="3">
        <v>7</v>
      </c>
      <c r="E263" s="3"/>
    </row>
    <row r="264" spans="1:5" x14ac:dyDescent="0.25">
      <c r="A264" s="3" t="s">
        <v>130</v>
      </c>
      <c r="B264" s="3" t="s">
        <v>88</v>
      </c>
      <c r="C264" s="3"/>
      <c r="D264" s="3">
        <v>15</v>
      </c>
      <c r="E264" s="3"/>
    </row>
    <row r="265" spans="1:5" x14ac:dyDescent="0.25">
      <c r="A265" s="3" t="s">
        <v>130</v>
      </c>
      <c r="B265" s="3" t="s">
        <v>89</v>
      </c>
      <c r="C265" s="3"/>
      <c r="D265" s="3">
        <v>36</v>
      </c>
      <c r="E265" s="3"/>
    </row>
    <row r="266" spans="1:5" x14ac:dyDescent="0.25">
      <c r="A266" s="3" t="s">
        <v>130</v>
      </c>
      <c r="B266" s="3" t="s">
        <v>90</v>
      </c>
      <c r="C266" s="3"/>
      <c r="D266" s="3">
        <v>8</v>
      </c>
      <c r="E266" s="3"/>
    </row>
    <row r="267" spans="1:5" x14ac:dyDescent="0.25">
      <c r="A267" s="3" t="s">
        <v>130</v>
      </c>
      <c r="B267" s="3" t="s">
        <v>91</v>
      </c>
      <c r="C267" s="3"/>
      <c r="D267" s="3">
        <v>9</v>
      </c>
      <c r="E267" s="3"/>
    </row>
    <row r="268" spans="1:5" x14ac:dyDescent="0.25">
      <c r="A268" s="3" t="s">
        <v>130</v>
      </c>
      <c r="B268" s="3" t="s">
        <v>92</v>
      </c>
      <c r="C268" s="3"/>
      <c r="D268" s="3">
        <v>8</v>
      </c>
      <c r="E268" s="3"/>
    </row>
    <row r="269" spans="1:5" x14ac:dyDescent="0.25">
      <c r="A269" s="3" t="s">
        <v>130</v>
      </c>
      <c r="B269" s="3" t="s">
        <v>93</v>
      </c>
      <c r="C269" s="3"/>
      <c r="D269" s="3">
        <v>15</v>
      </c>
      <c r="E269" s="3"/>
    </row>
    <row r="270" spans="1:5" x14ac:dyDescent="0.25">
      <c r="A270" s="3" t="s">
        <v>130</v>
      </c>
      <c r="B270" s="3" t="s">
        <v>94</v>
      </c>
      <c r="C270" s="3"/>
      <c r="D270" s="3">
        <v>9</v>
      </c>
      <c r="E270" s="3"/>
    </row>
    <row r="271" spans="1:5" x14ac:dyDescent="0.25">
      <c r="A271" s="3" t="s">
        <v>130</v>
      </c>
      <c r="B271" s="3" t="s">
        <v>95</v>
      </c>
      <c r="C271" s="3"/>
      <c r="D271" s="3">
        <v>2</v>
      </c>
      <c r="E271" s="3"/>
    </row>
    <row r="272" spans="1:5" x14ac:dyDescent="0.25">
      <c r="A272" s="3" t="s">
        <v>130</v>
      </c>
      <c r="B272" s="3" t="s">
        <v>96</v>
      </c>
      <c r="C272" s="3"/>
      <c r="D272" s="3">
        <v>4</v>
      </c>
      <c r="E272" s="3"/>
    </row>
    <row r="273" spans="1:5" x14ac:dyDescent="0.25">
      <c r="A273" s="3" t="s">
        <v>130</v>
      </c>
      <c r="B273" s="3" t="s">
        <v>97</v>
      </c>
      <c r="C273" s="3"/>
      <c r="D273" s="3">
        <v>1</v>
      </c>
      <c r="E273" s="3"/>
    </row>
    <row r="274" spans="1:5" x14ac:dyDescent="0.25">
      <c r="A274" s="3" t="s">
        <v>130</v>
      </c>
      <c r="B274" s="3" t="s">
        <v>98</v>
      </c>
      <c r="C274" s="3"/>
      <c r="D274" s="3">
        <v>5</v>
      </c>
      <c r="E274" s="3"/>
    </row>
  </sheetData>
  <mergeCells count="4">
    <mergeCell ref="A5:E5"/>
    <mergeCell ref="A73:E73"/>
    <mergeCell ref="A141:E141"/>
    <mergeCell ref="A209:E209"/>
  </mergeCells>
  <pageMargins left="0.7" right="0.7" top="0.75" bottom="0.75" header="0.3" footer="0.3"/>
  <pageSetup paperSize="9" orientation="portrait" horizontalDpi="300" verticalDpi="300"/>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E50"/>
  <sheetViews>
    <sheetView workbookViewId="0"/>
  </sheetViews>
  <sheetFormatPr baseColWidth="10" defaultColWidth="11.42578125" defaultRowHeight="15" x14ac:dyDescent="0.25"/>
  <cols>
    <col min="1" max="1" width="33.28515625" bestFit="1" customWidth="1"/>
    <col min="2" max="2" width="12.42578125" bestFit="1" customWidth="1"/>
  </cols>
  <sheetData>
    <row r="1" spans="1:5" x14ac:dyDescent="0.25">
      <c r="A1" s="5" t="str">
        <f>HYPERLINK("#'Indice'!A1", "Indice")</f>
        <v>Indice</v>
      </c>
    </row>
    <row r="2" spans="1:5" x14ac:dyDescent="0.25">
      <c r="A2" s="15" t="s">
        <v>186</v>
      </c>
    </row>
    <row r="3" spans="1:5" x14ac:dyDescent="0.25">
      <c r="A3" s="8" t="s">
        <v>62</v>
      </c>
    </row>
    <row r="5" spans="1:5" x14ac:dyDescent="0.25">
      <c r="A5" s="31" t="s">
        <v>63</v>
      </c>
      <c r="B5" s="31"/>
      <c r="C5" s="31"/>
      <c r="D5" s="31"/>
      <c r="E5" s="31"/>
    </row>
    <row r="6" spans="1:5" x14ac:dyDescent="0.25">
      <c r="A6" s="4" t="s">
        <v>64</v>
      </c>
      <c r="B6" s="4" t="s">
        <v>5</v>
      </c>
      <c r="C6" s="4" t="s">
        <v>69</v>
      </c>
      <c r="D6" s="4" t="s">
        <v>70</v>
      </c>
      <c r="E6" s="4" t="s">
        <v>72</v>
      </c>
    </row>
    <row r="7" spans="1:5" x14ac:dyDescent="0.25">
      <c r="A7" s="1" t="s">
        <v>183</v>
      </c>
      <c r="B7" s="1" t="s">
        <v>99</v>
      </c>
      <c r="C7" s="1">
        <v>5.3550213575363204</v>
      </c>
      <c r="D7" s="1">
        <v>6.8997927010059401</v>
      </c>
      <c r="E7" s="1">
        <v>8.0656334757804906</v>
      </c>
    </row>
    <row r="8" spans="1:5" x14ac:dyDescent="0.25">
      <c r="A8" s="1" t="s">
        <v>183</v>
      </c>
      <c r="B8" s="1" t="s">
        <v>100</v>
      </c>
      <c r="C8" s="1">
        <v>8.2705058157444</v>
      </c>
      <c r="D8" s="1">
        <v>10.0054383277893</v>
      </c>
      <c r="E8" s="1">
        <v>11.411977559328101</v>
      </c>
    </row>
    <row r="9" spans="1:5" x14ac:dyDescent="0.25">
      <c r="A9" s="1" t="s">
        <v>184</v>
      </c>
      <c r="B9" s="1" t="s">
        <v>99</v>
      </c>
      <c r="C9" s="1">
        <v>4.35533635318279</v>
      </c>
      <c r="D9" s="1">
        <v>5.7085961103439304</v>
      </c>
      <c r="E9" s="1">
        <v>3.8319446146488199</v>
      </c>
    </row>
    <row r="10" spans="1:5" x14ac:dyDescent="0.25">
      <c r="A10" s="1" t="s">
        <v>184</v>
      </c>
      <c r="B10" s="1" t="s">
        <v>100</v>
      </c>
      <c r="C10" s="1">
        <v>5.5906988680362701</v>
      </c>
      <c r="D10" s="1">
        <v>7.4156410992145503</v>
      </c>
      <c r="E10" s="1">
        <v>4.3047845363616899</v>
      </c>
    </row>
    <row r="11" spans="1:5" x14ac:dyDescent="0.25">
      <c r="A11" s="1" t="s">
        <v>185</v>
      </c>
      <c r="B11" s="1" t="s">
        <v>99</v>
      </c>
      <c r="C11" s="1">
        <v>90.2896404266357</v>
      </c>
      <c r="D11" s="1">
        <v>86.745083332061796</v>
      </c>
      <c r="E11" s="1">
        <v>88.102424144744901</v>
      </c>
    </row>
    <row r="12" spans="1:5" x14ac:dyDescent="0.25">
      <c r="A12" s="1" t="s">
        <v>185</v>
      </c>
      <c r="B12" s="1" t="s">
        <v>100</v>
      </c>
      <c r="C12" s="1">
        <v>86.138796806335407</v>
      </c>
      <c r="D12" s="1">
        <v>81.901431083679199</v>
      </c>
      <c r="E12" s="1">
        <v>84.2832386493683</v>
      </c>
    </row>
    <row r="13" spans="1:5" x14ac:dyDescent="0.25">
      <c r="A13" s="1" t="s">
        <v>130</v>
      </c>
      <c r="B13" s="1" t="s">
        <v>99</v>
      </c>
      <c r="C13" s="1"/>
      <c r="D13" s="1">
        <v>0.64652860164642301</v>
      </c>
      <c r="E13" s="1"/>
    </row>
    <row r="14" spans="1:5" x14ac:dyDescent="0.25">
      <c r="A14" s="1" t="s">
        <v>130</v>
      </c>
      <c r="B14" s="1" t="s">
        <v>100</v>
      </c>
      <c r="C14" s="1"/>
      <c r="D14" s="1">
        <v>0.67749186418950602</v>
      </c>
      <c r="E14" s="1"/>
    </row>
    <row r="17" spans="1:5" x14ac:dyDescent="0.25">
      <c r="A17" s="31" t="s">
        <v>78</v>
      </c>
      <c r="B17" s="31"/>
      <c r="C17" s="31"/>
      <c r="D17" s="31"/>
      <c r="E17" s="31"/>
    </row>
    <row r="18" spans="1:5" x14ac:dyDescent="0.25">
      <c r="A18" s="4" t="s">
        <v>64</v>
      </c>
      <c r="B18" s="4" t="s">
        <v>5</v>
      </c>
      <c r="C18" s="4" t="s">
        <v>69</v>
      </c>
      <c r="D18" s="4" t="s">
        <v>70</v>
      </c>
      <c r="E18" s="4" t="s">
        <v>72</v>
      </c>
    </row>
    <row r="19" spans="1:5" x14ac:dyDescent="0.25">
      <c r="A19" s="2" t="s">
        <v>183</v>
      </c>
      <c r="B19" s="2" t="s">
        <v>99</v>
      </c>
      <c r="C19" s="2">
        <v>0.26042545214295398</v>
      </c>
      <c r="D19" s="2">
        <v>0.31715917866677001</v>
      </c>
      <c r="E19" s="2">
        <v>0.353170023299754</v>
      </c>
    </row>
    <row r="20" spans="1:5" x14ac:dyDescent="0.25">
      <c r="A20" s="2" t="s">
        <v>183</v>
      </c>
      <c r="B20" s="2" t="s">
        <v>100</v>
      </c>
      <c r="C20" s="2">
        <v>0.39184950292110399</v>
      </c>
      <c r="D20" s="2">
        <v>0.47286893241107503</v>
      </c>
      <c r="E20" s="2">
        <v>0.38759699091315297</v>
      </c>
    </row>
    <row r="21" spans="1:5" x14ac:dyDescent="0.25">
      <c r="A21" s="2" t="s">
        <v>184</v>
      </c>
      <c r="B21" s="2" t="s">
        <v>99</v>
      </c>
      <c r="C21" s="2">
        <v>0.230834260582924</v>
      </c>
      <c r="D21" s="2">
        <v>0.27354876510798898</v>
      </c>
      <c r="E21" s="2">
        <v>0.30491161160170999</v>
      </c>
    </row>
    <row r="22" spans="1:5" x14ac:dyDescent="0.25">
      <c r="A22" s="2" t="s">
        <v>184</v>
      </c>
      <c r="B22" s="2" t="s">
        <v>100</v>
      </c>
      <c r="C22" s="2">
        <v>0.33662545029073998</v>
      </c>
      <c r="D22" s="2">
        <v>0.39170631207525702</v>
      </c>
      <c r="E22" s="2">
        <v>0.24336583446711299</v>
      </c>
    </row>
    <row r="23" spans="1:5" x14ac:dyDescent="0.25">
      <c r="A23" s="2" t="s">
        <v>185</v>
      </c>
      <c r="B23" s="2" t="s">
        <v>99</v>
      </c>
      <c r="C23" s="2">
        <v>0.35246324259787798</v>
      </c>
      <c r="D23" s="2">
        <v>0.42615556158125401</v>
      </c>
      <c r="E23" s="2">
        <v>0.45470036566257499</v>
      </c>
    </row>
    <row r="24" spans="1:5" x14ac:dyDescent="0.25">
      <c r="A24" s="2" t="s">
        <v>185</v>
      </c>
      <c r="B24" s="2" t="s">
        <v>100</v>
      </c>
      <c r="C24" s="2">
        <v>0.499877193942666</v>
      </c>
      <c r="D24" s="2">
        <v>0.62233651988208305</v>
      </c>
      <c r="E24" s="2">
        <v>0.44512241147458598</v>
      </c>
    </row>
    <row r="25" spans="1:5" x14ac:dyDescent="0.25">
      <c r="A25" s="2" t="s">
        <v>130</v>
      </c>
      <c r="B25" s="2" t="s">
        <v>99</v>
      </c>
      <c r="C25" s="2"/>
      <c r="D25" s="2">
        <v>9.0974429622292505E-2</v>
      </c>
      <c r="E25" s="2"/>
    </row>
    <row r="26" spans="1:5" x14ac:dyDescent="0.25">
      <c r="A26" s="2" t="s">
        <v>130</v>
      </c>
      <c r="B26" s="2" t="s">
        <v>100</v>
      </c>
      <c r="C26" s="2"/>
      <c r="D26" s="2">
        <v>0.137561780866235</v>
      </c>
      <c r="E26" s="2"/>
    </row>
    <row r="29" spans="1:5" x14ac:dyDescent="0.25">
      <c r="A29" s="31" t="s">
        <v>79</v>
      </c>
      <c r="B29" s="31"/>
      <c r="C29" s="31"/>
      <c r="D29" s="31"/>
      <c r="E29" s="31"/>
    </row>
    <row r="30" spans="1:5" x14ac:dyDescent="0.25">
      <c r="A30" s="4" t="s">
        <v>64</v>
      </c>
      <c r="B30" s="4" t="s">
        <v>5</v>
      </c>
      <c r="C30" s="4" t="s">
        <v>69</v>
      </c>
      <c r="D30" s="4" t="s">
        <v>70</v>
      </c>
      <c r="E30" s="4" t="s">
        <v>72</v>
      </c>
    </row>
    <row r="31" spans="1:5" x14ac:dyDescent="0.25">
      <c r="A31" s="3" t="s">
        <v>183</v>
      </c>
      <c r="B31" s="3" t="s">
        <v>99</v>
      </c>
      <c r="C31" s="3">
        <v>63552</v>
      </c>
      <c r="D31" s="3">
        <v>79795</v>
      </c>
      <c r="E31" s="3">
        <v>88397</v>
      </c>
    </row>
    <row r="32" spans="1:5" x14ac:dyDescent="0.25">
      <c r="A32" s="3" t="s">
        <v>183</v>
      </c>
      <c r="B32" s="3" t="s">
        <v>100</v>
      </c>
      <c r="C32" s="3">
        <v>50571</v>
      </c>
      <c r="D32" s="3">
        <v>71021</v>
      </c>
      <c r="E32" s="3">
        <v>112177</v>
      </c>
    </row>
    <row r="33" spans="1:5" x14ac:dyDescent="0.25">
      <c r="A33" s="3" t="s">
        <v>184</v>
      </c>
      <c r="B33" s="3" t="s">
        <v>99</v>
      </c>
      <c r="C33" s="3">
        <v>51688</v>
      </c>
      <c r="D33" s="3">
        <v>66019</v>
      </c>
      <c r="E33" s="3">
        <v>41997</v>
      </c>
    </row>
    <row r="34" spans="1:5" x14ac:dyDescent="0.25">
      <c r="A34" s="3" t="s">
        <v>184</v>
      </c>
      <c r="B34" s="3" t="s">
        <v>100</v>
      </c>
      <c r="C34" s="3">
        <v>34185</v>
      </c>
      <c r="D34" s="3">
        <v>52638</v>
      </c>
      <c r="E34" s="3">
        <v>42315</v>
      </c>
    </row>
    <row r="35" spans="1:5" x14ac:dyDescent="0.25">
      <c r="A35" s="3" t="s">
        <v>185</v>
      </c>
      <c r="B35" s="3" t="s">
        <v>99</v>
      </c>
      <c r="C35" s="3">
        <v>1071534</v>
      </c>
      <c r="D35" s="3">
        <v>1003193</v>
      </c>
      <c r="E35" s="3">
        <v>965577</v>
      </c>
    </row>
    <row r="36" spans="1:5" x14ac:dyDescent="0.25">
      <c r="A36" s="3" t="s">
        <v>185</v>
      </c>
      <c r="B36" s="3" t="s">
        <v>100</v>
      </c>
      <c r="C36" s="3">
        <v>526706</v>
      </c>
      <c r="D36" s="3">
        <v>581356</v>
      </c>
      <c r="E36" s="3">
        <v>828484</v>
      </c>
    </row>
    <row r="37" spans="1:5" x14ac:dyDescent="0.25">
      <c r="A37" s="3" t="s">
        <v>130</v>
      </c>
      <c r="B37" s="3" t="s">
        <v>99</v>
      </c>
      <c r="C37" s="3"/>
      <c r="D37" s="3">
        <v>7477</v>
      </c>
      <c r="E37" s="3"/>
    </row>
    <row r="38" spans="1:5" x14ac:dyDescent="0.25">
      <c r="A38" s="3" t="s">
        <v>130</v>
      </c>
      <c r="B38" s="3" t="s">
        <v>100</v>
      </c>
      <c r="C38" s="3"/>
      <c r="D38" s="3">
        <v>4809</v>
      </c>
      <c r="E38" s="3"/>
    </row>
    <row r="41" spans="1:5" x14ac:dyDescent="0.25">
      <c r="A41" s="31" t="s">
        <v>80</v>
      </c>
      <c r="B41" s="31"/>
      <c r="C41" s="31"/>
      <c r="D41" s="31"/>
      <c r="E41" s="31"/>
    </row>
    <row r="42" spans="1:5" x14ac:dyDescent="0.25">
      <c r="A42" s="4" t="s">
        <v>64</v>
      </c>
      <c r="B42" s="4" t="s">
        <v>5</v>
      </c>
      <c r="C42" s="4" t="s">
        <v>69</v>
      </c>
      <c r="D42" s="4" t="s">
        <v>70</v>
      </c>
      <c r="E42" s="4" t="s">
        <v>72</v>
      </c>
    </row>
    <row r="43" spans="1:5" x14ac:dyDescent="0.25">
      <c r="A43" s="3" t="s">
        <v>183</v>
      </c>
      <c r="B43" s="3" t="s">
        <v>99</v>
      </c>
      <c r="C43" s="3">
        <v>1027</v>
      </c>
      <c r="D43" s="3">
        <v>1081</v>
      </c>
      <c r="E43" s="3">
        <v>942</v>
      </c>
    </row>
    <row r="44" spans="1:5" x14ac:dyDescent="0.25">
      <c r="A44" s="3" t="s">
        <v>183</v>
      </c>
      <c r="B44" s="3" t="s">
        <v>100</v>
      </c>
      <c r="C44" s="3">
        <v>925</v>
      </c>
      <c r="D44" s="3">
        <v>1032</v>
      </c>
      <c r="E44" s="3">
        <v>1398</v>
      </c>
    </row>
    <row r="45" spans="1:5" x14ac:dyDescent="0.25">
      <c r="A45" s="3" t="s">
        <v>184</v>
      </c>
      <c r="B45" s="3" t="s">
        <v>99</v>
      </c>
      <c r="C45" s="3">
        <v>804</v>
      </c>
      <c r="D45" s="3">
        <v>859</v>
      </c>
      <c r="E45" s="3">
        <v>418</v>
      </c>
    </row>
    <row r="46" spans="1:5" x14ac:dyDescent="0.25">
      <c r="A46" s="3" t="s">
        <v>184</v>
      </c>
      <c r="B46" s="3" t="s">
        <v>100</v>
      </c>
      <c r="C46" s="3">
        <v>598</v>
      </c>
      <c r="D46" s="3">
        <v>710</v>
      </c>
      <c r="E46" s="3">
        <v>508</v>
      </c>
    </row>
    <row r="47" spans="1:5" x14ac:dyDescent="0.25">
      <c r="A47" s="3" t="s">
        <v>185</v>
      </c>
      <c r="B47" s="3" t="s">
        <v>99</v>
      </c>
      <c r="C47" s="3">
        <v>14943</v>
      </c>
      <c r="D47" s="3">
        <v>11307</v>
      </c>
      <c r="E47" s="3">
        <v>8942</v>
      </c>
    </row>
    <row r="48" spans="1:5" x14ac:dyDescent="0.25">
      <c r="A48" s="3" t="s">
        <v>185</v>
      </c>
      <c r="B48" s="3" t="s">
        <v>100</v>
      </c>
      <c r="C48" s="3">
        <v>7980</v>
      </c>
      <c r="D48" s="3">
        <v>7080</v>
      </c>
      <c r="E48" s="3">
        <v>8939</v>
      </c>
    </row>
    <row r="49" spans="1:5" x14ac:dyDescent="0.25">
      <c r="A49" s="3" t="s">
        <v>130</v>
      </c>
      <c r="B49" s="3" t="s">
        <v>99</v>
      </c>
      <c r="C49" s="3"/>
      <c r="D49" s="3">
        <v>85</v>
      </c>
      <c r="E49" s="3"/>
    </row>
    <row r="50" spans="1:5" x14ac:dyDescent="0.25">
      <c r="A50" s="3" t="s">
        <v>130</v>
      </c>
      <c r="B50" s="3" t="s">
        <v>100</v>
      </c>
      <c r="C50" s="3"/>
      <c r="D50" s="3">
        <v>53</v>
      </c>
      <c r="E50" s="3"/>
    </row>
  </sheetData>
  <mergeCells count="4">
    <mergeCell ref="A5:E5"/>
    <mergeCell ref="A17:E17"/>
    <mergeCell ref="A29:E29"/>
    <mergeCell ref="A41:E41"/>
  </mergeCells>
  <pageMargins left="0.7" right="0.7" top="0.75" bottom="0.75" header="0.3" footer="0.3"/>
  <pageSetup paperSize="9" orientation="portrait" horizontalDpi="300" verticalDpi="300"/>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A1:E82"/>
  <sheetViews>
    <sheetView workbookViewId="0"/>
  </sheetViews>
  <sheetFormatPr baseColWidth="10" defaultColWidth="11.42578125" defaultRowHeight="15" x14ac:dyDescent="0.25"/>
  <cols>
    <col min="1" max="1" width="33.28515625" bestFit="1" customWidth="1"/>
    <col min="2" max="2" width="12.42578125" bestFit="1" customWidth="1"/>
  </cols>
  <sheetData>
    <row r="1" spans="1:5" x14ac:dyDescent="0.25">
      <c r="A1" s="5" t="str">
        <f>HYPERLINK("#'Indice'!A1", "Indice")</f>
        <v>Indice</v>
      </c>
    </row>
    <row r="2" spans="1:5" x14ac:dyDescent="0.25">
      <c r="A2" s="15" t="s">
        <v>186</v>
      </c>
    </row>
    <row r="3" spans="1:5" x14ac:dyDescent="0.25">
      <c r="A3" s="8" t="s">
        <v>62</v>
      </c>
    </row>
    <row r="5" spans="1:5" x14ac:dyDescent="0.25">
      <c r="A5" s="31" t="s">
        <v>63</v>
      </c>
      <c r="B5" s="31"/>
      <c r="C5" s="31"/>
      <c r="D5" s="31"/>
      <c r="E5" s="31"/>
    </row>
    <row r="6" spans="1:5" x14ac:dyDescent="0.25">
      <c r="A6" s="4" t="s">
        <v>64</v>
      </c>
      <c r="B6" s="4" t="s">
        <v>5</v>
      </c>
      <c r="C6" s="4" t="s">
        <v>69</v>
      </c>
      <c r="D6" s="4" t="s">
        <v>70</v>
      </c>
      <c r="E6" s="4" t="s">
        <v>72</v>
      </c>
    </row>
    <row r="7" spans="1:5" x14ac:dyDescent="0.25">
      <c r="A7" s="1" t="s">
        <v>183</v>
      </c>
      <c r="B7" s="1" t="s">
        <v>101</v>
      </c>
      <c r="C7" s="1">
        <v>3.0208524316549301</v>
      </c>
      <c r="D7" s="1">
        <v>6.6018171608448002</v>
      </c>
      <c r="E7" s="1">
        <v>7.8562371432781202</v>
      </c>
    </row>
    <row r="8" spans="1:5" x14ac:dyDescent="0.25">
      <c r="A8" s="1" t="s">
        <v>183</v>
      </c>
      <c r="B8" s="1" t="s">
        <v>102</v>
      </c>
      <c r="C8" s="1">
        <v>4.24930416047573</v>
      </c>
      <c r="D8" s="1">
        <v>5.0314355641603496</v>
      </c>
      <c r="E8" s="1">
        <v>7.3608838021755201</v>
      </c>
    </row>
    <row r="9" spans="1:5" x14ac:dyDescent="0.25">
      <c r="A9" s="1" t="s">
        <v>183</v>
      </c>
      <c r="B9" s="1" t="s">
        <v>103</v>
      </c>
      <c r="C9" s="1">
        <v>6.6263854503631601</v>
      </c>
      <c r="D9" s="1">
        <v>8.7043032050132805</v>
      </c>
      <c r="E9" s="1">
        <v>9.4276435673236794</v>
      </c>
    </row>
    <row r="10" spans="1:5" x14ac:dyDescent="0.25">
      <c r="A10" s="1" t="s">
        <v>183</v>
      </c>
      <c r="B10" s="1" t="s">
        <v>104</v>
      </c>
      <c r="C10" s="1">
        <v>9.1566279530525208</v>
      </c>
      <c r="D10" s="1">
        <v>10.787374526262299</v>
      </c>
      <c r="E10" s="1">
        <v>12.716290354728701</v>
      </c>
    </row>
    <row r="11" spans="1:5" x14ac:dyDescent="0.25">
      <c r="A11" s="1" t="s">
        <v>184</v>
      </c>
      <c r="B11" s="1" t="s">
        <v>101</v>
      </c>
      <c r="C11" s="1">
        <v>2.8086701408028598</v>
      </c>
      <c r="D11" s="1">
        <v>5.70533163845539</v>
      </c>
      <c r="E11" s="1">
        <v>2.3919828236103098</v>
      </c>
    </row>
    <row r="12" spans="1:5" x14ac:dyDescent="0.25">
      <c r="A12" s="1" t="s">
        <v>184</v>
      </c>
      <c r="B12" s="1" t="s">
        <v>102</v>
      </c>
      <c r="C12" s="1">
        <v>3.6387041211128199</v>
      </c>
      <c r="D12" s="1">
        <v>4.4246282428503001</v>
      </c>
      <c r="E12" s="1">
        <v>3.3196728676557501</v>
      </c>
    </row>
    <row r="13" spans="1:5" x14ac:dyDescent="0.25">
      <c r="A13" s="1" t="s">
        <v>184</v>
      </c>
      <c r="B13" s="1" t="s">
        <v>103</v>
      </c>
      <c r="C13" s="1">
        <v>5.1784019917249697</v>
      </c>
      <c r="D13" s="1">
        <v>6.5566793084144601</v>
      </c>
      <c r="E13" s="1">
        <v>3.75866591930389</v>
      </c>
    </row>
    <row r="14" spans="1:5" x14ac:dyDescent="0.25">
      <c r="A14" s="1" t="s">
        <v>184</v>
      </c>
      <c r="B14" s="1" t="s">
        <v>104</v>
      </c>
      <c r="C14" s="1">
        <v>6.00970834493637</v>
      </c>
      <c r="D14" s="1">
        <v>8.2413442432880402</v>
      </c>
      <c r="E14" s="1">
        <v>5.5011291056871396</v>
      </c>
    </row>
    <row r="15" spans="1:5" x14ac:dyDescent="0.25">
      <c r="A15" s="1" t="s">
        <v>185</v>
      </c>
      <c r="B15" s="1" t="s">
        <v>101</v>
      </c>
      <c r="C15" s="1">
        <v>94.170475006103501</v>
      </c>
      <c r="D15" s="1">
        <v>86.6373419761658</v>
      </c>
      <c r="E15" s="1">
        <v>89.751780033111601</v>
      </c>
    </row>
    <row r="16" spans="1:5" x14ac:dyDescent="0.25">
      <c r="A16" s="1" t="s">
        <v>185</v>
      </c>
      <c r="B16" s="1" t="s">
        <v>102</v>
      </c>
      <c r="C16" s="1">
        <v>92.111992835998507</v>
      </c>
      <c r="D16" s="1">
        <v>90.181571245193496</v>
      </c>
      <c r="E16" s="1">
        <v>89.319443702697797</v>
      </c>
    </row>
    <row r="17" spans="1:5" x14ac:dyDescent="0.25">
      <c r="A17" s="1" t="s">
        <v>185</v>
      </c>
      <c r="B17" s="1" t="s">
        <v>103</v>
      </c>
      <c r="C17" s="1">
        <v>88.195210695266695</v>
      </c>
      <c r="D17" s="1">
        <v>84.144973754882798</v>
      </c>
      <c r="E17" s="1">
        <v>86.8136882781982</v>
      </c>
    </row>
    <row r="18" spans="1:5" x14ac:dyDescent="0.25">
      <c r="A18" s="1" t="s">
        <v>185</v>
      </c>
      <c r="B18" s="1" t="s">
        <v>104</v>
      </c>
      <c r="C18" s="1">
        <v>84.833663702011094</v>
      </c>
      <c r="D18" s="1">
        <v>80.013191699981704</v>
      </c>
      <c r="E18" s="1">
        <v>81.782579421997099</v>
      </c>
    </row>
    <row r="19" spans="1:5" x14ac:dyDescent="0.25">
      <c r="A19" s="1" t="s">
        <v>130</v>
      </c>
      <c r="B19" s="1" t="s">
        <v>101</v>
      </c>
      <c r="C19" s="1"/>
      <c r="D19" s="1">
        <v>1.0555095970630599</v>
      </c>
      <c r="E19" s="1"/>
    </row>
    <row r="20" spans="1:5" x14ac:dyDescent="0.25">
      <c r="A20" s="1" t="s">
        <v>130</v>
      </c>
      <c r="B20" s="1" t="s">
        <v>102</v>
      </c>
      <c r="C20" s="1"/>
      <c r="D20" s="1">
        <v>0.36236708983778998</v>
      </c>
      <c r="E20" s="1"/>
    </row>
    <row r="21" spans="1:5" x14ac:dyDescent="0.25">
      <c r="A21" s="1" t="s">
        <v>130</v>
      </c>
      <c r="B21" s="1" t="s">
        <v>103</v>
      </c>
      <c r="C21" s="1"/>
      <c r="D21" s="1">
        <v>0.59404717758297898</v>
      </c>
      <c r="E21" s="1"/>
    </row>
    <row r="22" spans="1:5" x14ac:dyDescent="0.25">
      <c r="A22" s="1" t="s">
        <v>130</v>
      </c>
      <c r="B22" s="1" t="s">
        <v>104</v>
      </c>
      <c r="C22" s="1"/>
      <c r="D22" s="1">
        <v>0.95808682963252101</v>
      </c>
      <c r="E22" s="1"/>
    </row>
    <row r="25" spans="1:5" x14ac:dyDescent="0.25">
      <c r="A25" s="31" t="s">
        <v>78</v>
      </c>
      <c r="B25" s="31"/>
      <c r="C25" s="31"/>
      <c r="D25" s="31"/>
      <c r="E25" s="31"/>
    </row>
    <row r="26" spans="1:5" x14ac:dyDescent="0.25">
      <c r="A26" s="4" t="s">
        <v>64</v>
      </c>
      <c r="B26" s="4" t="s">
        <v>5</v>
      </c>
      <c r="C26" s="4" t="s">
        <v>69</v>
      </c>
      <c r="D26" s="4" t="s">
        <v>70</v>
      </c>
      <c r="E26" s="4" t="s">
        <v>72</v>
      </c>
    </row>
    <row r="27" spans="1:5" x14ac:dyDescent="0.25">
      <c r="A27" s="2" t="s">
        <v>183</v>
      </c>
      <c r="B27" s="2" t="s">
        <v>101</v>
      </c>
      <c r="C27" s="2">
        <v>0.60891718603670597</v>
      </c>
      <c r="D27" s="2">
        <v>1.0460956953465901</v>
      </c>
      <c r="E27" s="2">
        <v>0.95663052052259401</v>
      </c>
    </row>
    <row r="28" spans="1:5" x14ac:dyDescent="0.25">
      <c r="A28" s="2" t="s">
        <v>183</v>
      </c>
      <c r="B28" s="2" t="s">
        <v>102</v>
      </c>
      <c r="C28" s="2">
        <v>0.30635630246251799</v>
      </c>
      <c r="D28" s="2">
        <v>0.36428745370358201</v>
      </c>
      <c r="E28" s="2">
        <v>0.481760874390602</v>
      </c>
    </row>
    <row r="29" spans="1:5" x14ac:dyDescent="0.25">
      <c r="A29" s="2" t="s">
        <v>183</v>
      </c>
      <c r="B29" s="2" t="s">
        <v>103</v>
      </c>
      <c r="C29" s="2">
        <v>0.38824304938316301</v>
      </c>
      <c r="D29" s="2">
        <v>0.44455952011048799</v>
      </c>
      <c r="E29" s="2">
        <v>0.44443141669035002</v>
      </c>
    </row>
    <row r="30" spans="1:5" x14ac:dyDescent="0.25">
      <c r="A30" s="2" t="s">
        <v>183</v>
      </c>
      <c r="B30" s="2" t="s">
        <v>104</v>
      </c>
      <c r="C30" s="2">
        <v>0.44905715622007802</v>
      </c>
      <c r="D30" s="2">
        <v>0.52470094524323896</v>
      </c>
      <c r="E30" s="2">
        <v>0.45580342411994901</v>
      </c>
    </row>
    <row r="31" spans="1:5" x14ac:dyDescent="0.25">
      <c r="A31" s="2" t="s">
        <v>184</v>
      </c>
      <c r="B31" s="2" t="s">
        <v>101</v>
      </c>
      <c r="C31" s="2">
        <v>0.56406594812870003</v>
      </c>
      <c r="D31" s="2">
        <v>0.93791037797927901</v>
      </c>
      <c r="E31" s="2">
        <v>0.521975848823786</v>
      </c>
    </row>
    <row r="32" spans="1:5" x14ac:dyDescent="0.25">
      <c r="A32" s="2" t="s">
        <v>184</v>
      </c>
      <c r="B32" s="2" t="s">
        <v>102</v>
      </c>
      <c r="C32" s="2">
        <v>0.319494516588748</v>
      </c>
      <c r="D32" s="2">
        <v>0.351471547037363</v>
      </c>
      <c r="E32" s="2">
        <v>0.43118516914546501</v>
      </c>
    </row>
    <row r="33" spans="1:5" x14ac:dyDescent="0.25">
      <c r="A33" s="2" t="s">
        <v>184</v>
      </c>
      <c r="B33" s="2" t="s">
        <v>103</v>
      </c>
      <c r="C33" s="2">
        <v>0.41865799576044099</v>
      </c>
      <c r="D33" s="2">
        <v>0.35818323958665099</v>
      </c>
      <c r="E33" s="2">
        <v>0.29116824734955998</v>
      </c>
    </row>
    <row r="34" spans="1:5" x14ac:dyDescent="0.25">
      <c r="A34" s="2" t="s">
        <v>184</v>
      </c>
      <c r="B34" s="2" t="s">
        <v>104</v>
      </c>
      <c r="C34" s="2">
        <v>0.34525895025581099</v>
      </c>
      <c r="D34" s="2">
        <v>0.44427649118006202</v>
      </c>
      <c r="E34" s="2">
        <v>0.31257760711014299</v>
      </c>
    </row>
    <row r="35" spans="1:5" x14ac:dyDescent="0.25">
      <c r="A35" s="2" t="s">
        <v>185</v>
      </c>
      <c r="B35" s="2" t="s">
        <v>101</v>
      </c>
      <c r="C35" s="2">
        <v>0.844874046742916</v>
      </c>
      <c r="D35" s="2">
        <v>1.3977516442537301</v>
      </c>
      <c r="E35" s="2">
        <v>1.07645699754357</v>
      </c>
    </row>
    <row r="36" spans="1:5" x14ac:dyDescent="0.25">
      <c r="A36" s="2" t="s">
        <v>185</v>
      </c>
      <c r="B36" s="2" t="s">
        <v>102</v>
      </c>
      <c r="C36" s="2">
        <v>0.43991575948894002</v>
      </c>
      <c r="D36" s="2">
        <v>0.55872891098260902</v>
      </c>
      <c r="E36" s="2">
        <v>0.62560788355767705</v>
      </c>
    </row>
    <row r="37" spans="1:5" x14ac:dyDescent="0.25">
      <c r="A37" s="2" t="s">
        <v>185</v>
      </c>
      <c r="B37" s="2" t="s">
        <v>103</v>
      </c>
      <c r="C37" s="2">
        <v>0.55714799091219902</v>
      </c>
      <c r="D37" s="2">
        <v>0.58387713506817795</v>
      </c>
      <c r="E37" s="2">
        <v>0.52514397539198399</v>
      </c>
    </row>
    <row r="38" spans="1:5" x14ac:dyDescent="0.25">
      <c r="A38" s="2" t="s">
        <v>185</v>
      </c>
      <c r="B38" s="2" t="s">
        <v>104</v>
      </c>
      <c r="C38" s="2">
        <v>0.56993574835360095</v>
      </c>
      <c r="D38" s="2">
        <v>0.67716096527874503</v>
      </c>
      <c r="E38" s="2">
        <v>0.533868838101625</v>
      </c>
    </row>
    <row r="39" spans="1:5" x14ac:dyDescent="0.25">
      <c r="A39" s="2" t="s">
        <v>130</v>
      </c>
      <c r="B39" s="2" t="s">
        <v>101</v>
      </c>
      <c r="C39" s="2"/>
      <c r="D39" s="2">
        <v>0.33302716910839097</v>
      </c>
      <c r="E39" s="2"/>
    </row>
    <row r="40" spans="1:5" x14ac:dyDescent="0.25">
      <c r="A40" s="2" t="s">
        <v>130</v>
      </c>
      <c r="B40" s="2" t="s">
        <v>102</v>
      </c>
      <c r="C40" s="2"/>
      <c r="D40" s="2">
        <v>9.6132030012086006E-2</v>
      </c>
      <c r="E40" s="2"/>
    </row>
    <row r="41" spans="1:5" x14ac:dyDescent="0.25">
      <c r="A41" s="2" t="s">
        <v>130</v>
      </c>
      <c r="B41" s="2" t="s">
        <v>103</v>
      </c>
      <c r="C41" s="2"/>
      <c r="D41" s="2">
        <v>0.11737776221707499</v>
      </c>
      <c r="E41" s="2"/>
    </row>
    <row r="42" spans="1:5" x14ac:dyDescent="0.25">
      <c r="A42" s="2" t="s">
        <v>130</v>
      </c>
      <c r="B42" s="2" t="s">
        <v>104</v>
      </c>
      <c r="C42" s="2"/>
      <c r="D42" s="2">
        <v>0.15706022968515801</v>
      </c>
      <c r="E42" s="2"/>
    </row>
    <row r="45" spans="1:5" x14ac:dyDescent="0.25">
      <c r="A45" s="31" t="s">
        <v>79</v>
      </c>
      <c r="B45" s="31"/>
      <c r="C45" s="31"/>
      <c r="D45" s="31"/>
      <c r="E45" s="31"/>
    </row>
    <row r="46" spans="1:5" x14ac:dyDescent="0.25">
      <c r="A46" s="4" t="s">
        <v>64</v>
      </c>
      <c r="B46" s="4" t="s">
        <v>5</v>
      </c>
      <c r="C46" s="4" t="s">
        <v>69</v>
      </c>
      <c r="D46" s="4" t="s">
        <v>70</v>
      </c>
      <c r="E46" s="4" t="s">
        <v>72</v>
      </c>
    </row>
    <row r="47" spans="1:5" x14ac:dyDescent="0.25">
      <c r="A47" s="3" t="s">
        <v>183</v>
      </c>
      <c r="B47" s="3" t="s">
        <v>101</v>
      </c>
      <c r="C47" s="3">
        <v>3303</v>
      </c>
      <c r="D47" s="3">
        <v>7099</v>
      </c>
      <c r="E47" s="3">
        <v>9666</v>
      </c>
    </row>
    <row r="48" spans="1:5" x14ac:dyDescent="0.25">
      <c r="A48" s="3" t="s">
        <v>183</v>
      </c>
      <c r="B48" s="3" t="s">
        <v>102</v>
      </c>
      <c r="C48" s="3">
        <v>24065</v>
      </c>
      <c r="D48" s="3">
        <v>28714</v>
      </c>
      <c r="E48" s="3">
        <v>49376</v>
      </c>
    </row>
    <row r="49" spans="1:5" x14ac:dyDescent="0.25">
      <c r="A49" s="3" t="s">
        <v>183</v>
      </c>
      <c r="B49" s="3" t="s">
        <v>103</v>
      </c>
      <c r="C49" s="3">
        <v>41992</v>
      </c>
      <c r="D49" s="3">
        <v>54991</v>
      </c>
      <c r="E49" s="3">
        <v>62691</v>
      </c>
    </row>
    <row r="50" spans="1:5" x14ac:dyDescent="0.25">
      <c r="A50" s="3" t="s">
        <v>183</v>
      </c>
      <c r="B50" s="3" t="s">
        <v>104</v>
      </c>
      <c r="C50" s="3">
        <v>44763</v>
      </c>
      <c r="D50" s="3">
        <v>60012</v>
      </c>
      <c r="E50" s="3">
        <v>78841</v>
      </c>
    </row>
    <row r="51" spans="1:5" x14ac:dyDescent="0.25">
      <c r="A51" s="3" t="s">
        <v>184</v>
      </c>
      <c r="B51" s="3" t="s">
        <v>101</v>
      </c>
      <c r="C51" s="3">
        <v>3071</v>
      </c>
      <c r="D51" s="3">
        <v>6135</v>
      </c>
      <c r="E51" s="3">
        <v>2943</v>
      </c>
    </row>
    <row r="52" spans="1:5" x14ac:dyDescent="0.25">
      <c r="A52" s="3" t="s">
        <v>184</v>
      </c>
      <c r="B52" s="3" t="s">
        <v>102</v>
      </c>
      <c r="C52" s="3">
        <v>20607</v>
      </c>
      <c r="D52" s="3">
        <v>25251</v>
      </c>
      <c r="E52" s="3">
        <v>22268</v>
      </c>
    </row>
    <row r="53" spans="1:5" x14ac:dyDescent="0.25">
      <c r="A53" s="3" t="s">
        <v>184</v>
      </c>
      <c r="B53" s="3" t="s">
        <v>103</v>
      </c>
      <c r="C53" s="3">
        <v>32816</v>
      </c>
      <c r="D53" s="3">
        <v>41423</v>
      </c>
      <c r="E53" s="3">
        <v>24994</v>
      </c>
    </row>
    <row r="54" spans="1:5" x14ac:dyDescent="0.25">
      <c r="A54" s="3" t="s">
        <v>184</v>
      </c>
      <c r="B54" s="3" t="s">
        <v>104</v>
      </c>
      <c r="C54" s="3">
        <v>29379</v>
      </c>
      <c r="D54" s="3">
        <v>45848</v>
      </c>
      <c r="E54" s="3">
        <v>34107</v>
      </c>
    </row>
    <row r="55" spans="1:5" x14ac:dyDescent="0.25">
      <c r="A55" s="3" t="s">
        <v>185</v>
      </c>
      <c r="B55" s="3" t="s">
        <v>101</v>
      </c>
      <c r="C55" s="3">
        <v>102966</v>
      </c>
      <c r="D55" s="3">
        <v>93162</v>
      </c>
      <c r="E55" s="3">
        <v>110427</v>
      </c>
    </row>
    <row r="56" spans="1:5" x14ac:dyDescent="0.25">
      <c r="A56" s="3" t="s">
        <v>185</v>
      </c>
      <c r="B56" s="3" t="s">
        <v>102</v>
      </c>
      <c r="C56" s="3">
        <v>521656</v>
      </c>
      <c r="D56" s="3">
        <v>514659</v>
      </c>
      <c r="E56" s="3">
        <v>599145</v>
      </c>
    </row>
    <row r="57" spans="1:5" x14ac:dyDescent="0.25">
      <c r="A57" s="3" t="s">
        <v>185</v>
      </c>
      <c r="B57" s="3" t="s">
        <v>103</v>
      </c>
      <c r="C57" s="3">
        <v>558901</v>
      </c>
      <c r="D57" s="3">
        <v>531601</v>
      </c>
      <c r="E57" s="3">
        <v>577285</v>
      </c>
    </row>
    <row r="58" spans="1:5" x14ac:dyDescent="0.25">
      <c r="A58" s="3" t="s">
        <v>185</v>
      </c>
      <c r="B58" s="3" t="s">
        <v>104</v>
      </c>
      <c r="C58" s="3">
        <v>414717</v>
      </c>
      <c r="D58" s="3">
        <v>445127</v>
      </c>
      <c r="E58" s="3">
        <v>507052</v>
      </c>
    </row>
    <row r="59" spans="1:5" x14ac:dyDescent="0.25">
      <c r="A59" s="3" t="s">
        <v>130</v>
      </c>
      <c r="B59" s="3" t="s">
        <v>101</v>
      </c>
      <c r="C59" s="3"/>
      <c r="D59" s="3">
        <v>1135</v>
      </c>
      <c r="E59" s="3"/>
    </row>
    <row r="60" spans="1:5" x14ac:dyDescent="0.25">
      <c r="A60" s="3" t="s">
        <v>130</v>
      </c>
      <c r="B60" s="3" t="s">
        <v>102</v>
      </c>
      <c r="C60" s="3"/>
      <c r="D60" s="3">
        <v>2068</v>
      </c>
      <c r="E60" s="3"/>
    </row>
    <row r="61" spans="1:5" x14ac:dyDescent="0.25">
      <c r="A61" s="3" t="s">
        <v>130</v>
      </c>
      <c r="B61" s="3" t="s">
        <v>103</v>
      </c>
      <c r="C61" s="3"/>
      <c r="D61" s="3">
        <v>3753</v>
      </c>
      <c r="E61" s="3"/>
    </row>
    <row r="62" spans="1:5" x14ac:dyDescent="0.25">
      <c r="A62" s="3" t="s">
        <v>130</v>
      </c>
      <c r="B62" s="3" t="s">
        <v>104</v>
      </c>
      <c r="C62" s="3"/>
      <c r="D62" s="3">
        <v>5330</v>
      </c>
      <c r="E62" s="3"/>
    </row>
    <row r="65" spans="1:5" x14ac:dyDescent="0.25">
      <c r="A65" s="31" t="s">
        <v>80</v>
      </c>
      <c r="B65" s="31"/>
      <c r="C65" s="31"/>
      <c r="D65" s="31"/>
      <c r="E65" s="31"/>
    </row>
    <row r="66" spans="1:5" x14ac:dyDescent="0.25">
      <c r="A66" s="4" t="s">
        <v>64</v>
      </c>
      <c r="B66" s="4" t="s">
        <v>5</v>
      </c>
      <c r="C66" s="4" t="s">
        <v>69</v>
      </c>
      <c r="D66" s="4" t="s">
        <v>70</v>
      </c>
      <c r="E66" s="4" t="s">
        <v>72</v>
      </c>
    </row>
    <row r="67" spans="1:5" x14ac:dyDescent="0.25">
      <c r="A67" s="3" t="s">
        <v>183</v>
      </c>
      <c r="B67" s="3" t="s">
        <v>101</v>
      </c>
      <c r="C67" s="3">
        <v>48</v>
      </c>
      <c r="D67" s="3">
        <v>94</v>
      </c>
      <c r="E67" s="3">
        <v>94</v>
      </c>
    </row>
    <row r="68" spans="1:5" x14ac:dyDescent="0.25">
      <c r="A68" s="3" t="s">
        <v>183</v>
      </c>
      <c r="B68" s="3" t="s">
        <v>102</v>
      </c>
      <c r="C68" s="3">
        <v>378</v>
      </c>
      <c r="D68" s="3">
        <v>355</v>
      </c>
      <c r="E68" s="3">
        <v>476</v>
      </c>
    </row>
    <row r="69" spans="1:5" x14ac:dyDescent="0.25">
      <c r="A69" s="3" t="s">
        <v>183</v>
      </c>
      <c r="B69" s="3" t="s">
        <v>103</v>
      </c>
      <c r="C69" s="3">
        <v>717</v>
      </c>
      <c r="D69" s="3">
        <v>732</v>
      </c>
      <c r="E69" s="3">
        <v>720</v>
      </c>
    </row>
    <row r="70" spans="1:5" x14ac:dyDescent="0.25">
      <c r="A70" s="3" t="s">
        <v>183</v>
      </c>
      <c r="B70" s="3" t="s">
        <v>104</v>
      </c>
      <c r="C70" s="3">
        <v>809</v>
      </c>
      <c r="D70" s="3">
        <v>932</v>
      </c>
      <c r="E70" s="3">
        <v>1050</v>
      </c>
    </row>
    <row r="71" spans="1:5" x14ac:dyDescent="0.25">
      <c r="A71" s="3" t="s">
        <v>184</v>
      </c>
      <c r="B71" s="3" t="s">
        <v>101</v>
      </c>
      <c r="C71" s="3">
        <v>51</v>
      </c>
      <c r="D71" s="3">
        <v>60</v>
      </c>
      <c r="E71" s="3">
        <v>28</v>
      </c>
    </row>
    <row r="72" spans="1:5" x14ac:dyDescent="0.25">
      <c r="A72" s="3" t="s">
        <v>184</v>
      </c>
      <c r="B72" s="3" t="s">
        <v>102</v>
      </c>
      <c r="C72" s="3">
        <v>299</v>
      </c>
      <c r="D72" s="3">
        <v>294</v>
      </c>
      <c r="E72" s="3">
        <v>190</v>
      </c>
    </row>
    <row r="73" spans="1:5" x14ac:dyDescent="0.25">
      <c r="A73" s="3" t="s">
        <v>184</v>
      </c>
      <c r="B73" s="3" t="s">
        <v>103</v>
      </c>
      <c r="C73" s="3">
        <v>503</v>
      </c>
      <c r="D73" s="3">
        <v>538</v>
      </c>
      <c r="E73" s="3">
        <v>269</v>
      </c>
    </row>
    <row r="74" spans="1:5" x14ac:dyDescent="0.25">
      <c r="A74" s="3" t="s">
        <v>184</v>
      </c>
      <c r="B74" s="3" t="s">
        <v>104</v>
      </c>
      <c r="C74" s="3">
        <v>549</v>
      </c>
      <c r="D74" s="3">
        <v>677</v>
      </c>
      <c r="E74" s="3">
        <v>439</v>
      </c>
    </row>
    <row r="75" spans="1:5" x14ac:dyDescent="0.25">
      <c r="A75" s="3" t="s">
        <v>185</v>
      </c>
      <c r="B75" s="3" t="s">
        <v>101</v>
      </c>
      <c r="C75" s="3">
        <v>1336</v>
      </c>
      <c r="D75" s="3">
        <v>982</v>
      </c>
      <c r="E75" s="3">
        <v>965</v>
      </c>
    </row>
    <row r="76" spans="1:5" x14ac:dyDescent="0.25">
      <c r="A76" s="3" t="s">
        <v>185</v>
      </c>
      <c r="B76" s="3" t="s">
        <v>102</v>
      </c>
      <c r="C76" s="3">
        <v>6188</v>
      </c>
      <c r="D76" s="3">
        <v>4762</v>
      </c>
      <c r="E76" s="3">
        <v>4790</v>
      </c>
    </row>
    <row r="77" spans="1:5" x14ac:dyDescent="0.25">
      <c r="A77" s="3" t="s">
        <v>185</v>
      </c>
      <c r="B77" s="3" t="s">
        <v>103</v>
      </c>
      <c r="C77" s="3">
        <v>8308</v>
      </c>
      <c r="D77" s="3">
        <v>6438</v>
      </c>
      <c r="E77" s="3">
        <v>5720</v>
      </c>
    </row>
    <row r="78" spans="1:5" x14ac:dyDescent="0.25">
      <c r="A78" s="3" t="s">
        <v>185</v>
      </c>
      <c r="B78" s="3" t="s">
        <v>104</v>
      </c>
      <c r="C78" s="3">
        <v>7091</v>
      </c>
      <c r="D78" s="3">
        <v>6205</v>
      </c>
      <c r="E78" s="3">
        <v>6404</v>
      </c>
    </row>
    <row r="79" spans="1:5" x14ac:dyDescent="0.25">
      <c r="A79" s="3" t="s">
        <v>130</v>
      </c>
      <c r="B79" s="3" t="s">
        <v>101</v>
      </c>
      <c r="C79" s="3"/>
      <c r="D79" s="3">
        <v>13</v>
      </c>
      <c r="E79" s="3"/>
    </row>
    <row r="80" spans="1:5" x14ac:dyDescent="0.25">
      <c r="A80" s="3" t="s">
        <v>130</v>
      </c>
      <c r="B80" s="3" t="s">
        <v>102</v>
      </c>
      <c r="C80" s="3"/>
      <c r="D80" s="3">
        <v>22</v>
      </c>
      <c r="E80" s="3"/>
    </row>
    <row r="81" spans="1:5" x14ac:dyDescent="0.25">
      <c r="A81" s="3" t="s">
        <v>130</v>
      </c>
      <c r="B81" s="3" t="s">
        <v>103</v>
      </c>
      <c r="C81" s="3"/>
      <c r="D81" s="3">
        <v>38</v>
      </c>
      <c r="E81" s="3"/>
    </row>
    <row r="82" spans="1:5" x14ac:dyDescent="0.25">
      <c r="A82" s="3" t="s">
        <v>130</v>
      </c>
      <c r="B82" s="3" t="s">
        <v>104</v>
      </c>
      <c r="C82" s="3"/>
      <c r="D82" s="3">
        <v>65</v>
      </c>
      <c r="E82" s="3"/>
    </row>
  </sheetData>
  <mergeCells count="4">
    <mergeCell ref="A5:E5"/>
    <mergeCell ref="A25:E25"/>
    <mergeCell ref="A45:E45"/>
    <mergeCell ref="A65:E65"/>
  </mergeCells>
  <pageMargins left="0.7" right="0.7" top="0.75" bottom="0.75" header="0.3" footer="0.3"/>
  <pageSetup paperSize="9" orientation="portrait" horizontalDpi="300" verticalDpi="300"/>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A1:E50"/>
  <sheetViews>
    <sheetView workbookViewId="0"/>
  </sheetViews>
  <sheetFormatPr baseColWidth="10" defaultColWidth="11.42578125" defaultRowHeight="15" x14ac:dyDescent="0.25"/>
  <cols>
    <col min="1" max="1" width="33.28515625" bestFit="1" customWidth="1"/>
    <col min="2" max="2" width="16.85546875" bestFit="1" customWidth="1"/>
  </cols>
  <sheetData>
    <row r="1" spans="1:5" x14ac:dyDescent="0.25">
      <c r="A1" s="5" t="str">
        <f>HYPERLINK("#'Indice'!A1", "Indice")</f>
        <v>Indice</v>
      </c>
    </row>
    <row r="2" spans="1:5" x14ac:dyDescent="0.25">
      <c r="A2" s="15" t="s">
        <v>186</v>
      </c>
    </row>
    <row r="3" spans="1:5" x14ac:dyDescent="0.25">
      <c r="A3" s="8" t="s">
        <v>62</v>
      </c>
    </row>
    <row r="5" spans="1:5" x14ac:dyDescent="0.25">
      <c r="A5" s="31" t="s">
        <v>63</v>
      </c>
      <c r="B5" s="31"/>
      <c r="C5" s="31"/>
      <c r="D5" s="31"/>
      <c r="E5" s="31"/>
    </row>
    <row r="6" spans="1:5" x14ac:dyDescent="0.25">
      <c r="A6" s="4" t="s">
        <v>64</v>
      </c>
      <c r="B6" s="4" t="s">
        <v>5</v>
      </c>
      <c r="C6" s="4" t="s">
        <v>69</v>
      </c>
      <c r="D6" s="4" t="s">
        <v>70</v>
      </c>
      <c r="E6" s="4" t="s">
        <v>72</v>
      </c>
    </row>
    <row r="7" spans="1:5" x14ac:dyDescent="0.25">
      <c r="A7" s="1" t="s">
        <v>183</v>
      </c>
      <c r="B7" s="1" t="s">
        <v>105</v>
      </c>
      <c r="C7" s="1">
        <v>6.17325231432915</v>
      </c>
      <c r="D7" s="1">
        <v>8.0241918563842791</v>
      </c>
      <c r="E7" s="1">
        <v>9.5885388553142494</v>
      </c>
    </row>
    <row r="8" spans="1:5" x14ac:dyDescent="0.25">
      <c r="A8" s="1" t="s">
        <v>183</v>
      </c>
      <c r="B8" s="1" t="s">
        <v>106</v>
      </c>
      <c r="C8" s="1">
        <v>8.4145560860633903</v>
      </c>
      <c r="D8" s="1">
        <v>8.4560938179493004</v>
      </c>
      <c r="E8" s="1">
        <v>10.191490501165401</v>
      </c>
    </row>
    <row r="9" spans="1:5" x14ac:dyDescent="0.25">
      <c r="A9" s="1" t="s">
        <v>184</v>
      </c>
      <c r="B9" s="1" t="s">
        <v>105</v>
      </c>
      <c r="C9" s="1">
        <v>4.6978797763586</v>
      </c>
      <c r="D9" s="1">
        <v>6.2831386923789996</v>
      </c>
      <c r="E9" s="1">
        <v>4.0785983204841596</v>
      </c>
    </row>
    <row r="10" spans="1:5" x14ac:dyDescent="0.25">
      <c r="A10" s="1" t="s">
        <v>184</v>
      </c>
      <c r="B10" s="1" t="s">
        <v>106</v>
      </c>
      <c r="C10" s="1">
        <v>5.7020161300897598</v>
      </c>
      <c r="D10" s="1">
        <v>7.2314709424972499</v>
      </c>
      <c r="E10" s="1">
        <v>3.84399145841599</v>
      </c>
    </row>
    <row r="11" spans="1:5" x14ac:dyDescent="0.25">
      <c r="A11" s="1" t="s">
        <v>185</v>
      </c>
      <c r="B11" s="1" t="s">
        <v>105</v>
      </c>
      <c r="C11" s="1">
        <v>89.128869771957397</v>
      </c>
      <c r="D11" s="1">
        <v>85.023945569992094</v>
      </c>
      <c r="E11" s="1">
        <v>86.332863569259601</v>
      </c>
    </row>
    <row r="12" spans="1:5" x14ac:dyDescent="0.25">
      <c r="A12" s="1" t="s">
        <v>185</v>
      </c>
      <c r="B12" s="1" t="s">
        <v>106</v>
      </c>
      <c r="C12" s="1">
        <v>85.883426666259794</v>
      </c>
      <c r="D12" s="1">
        <v>83.761769533157306</v>
      </c>
      <c r="E12" s="1">
        <v>85.964518785476699</v>
      </c>
    </row>
    <row r="13" spans="1:5" x14ac:dyDescent="0.25">
      <c r="A13" s="1" t="s">
        <v>130</v>
      </c>
      <c r="B13" s="1" t="s">
        <v>105</v>
      </c>
      <c r="C13" s="1"/>
      <c r="D13" s="1">
        <v>0.66872169263660897</v>
      </c>
      <c r="E13" s="1"/>
    </row>
    <row r="14" spans="1:5" x14ac:dyDescent="0.25">
      <c r="A14" s="1" t="s">
        <v>130</v>
      </c>
      <c r="B14" s="1" t="s">
        <v>106</v>
      </c>
      <c r="C14" s="1"/>
      <c r="D14" s="1">
        <v>0.55066500790417205</v>
      </c>
      <c r="E14" s="1"/>
    </row>
    <row r="17" spans="1:5" x14ac:dyDescent="0.25">
      <c r="A17" s="31" t="s">
        <v>78</v>
      </c>
      <c r="B17" s="31"/>
      <c r="C17" s="31"/>
      <c r="D17" s="31"/>
      <c r="E17" s="31"/>
    </row>
    <row r="18" spans="1:5" x14ac:dyDescent="0.25">
      <c r="A18" s="4" t="s">
        <v>64</v>
      </c>
      <c r="B18" s="4" t="s">
        <v>5</v>
      </c>
      <c r="C18" s="4" t="s">
        <v>69</v>
      </c>
      <c r="D18" s="4" t="s">
        <v>70</v>
      </c>
      <c r="E18" s="4" t="s">
        <v>72</v>
      </c>
    </row>
    <row r="19" spans="1:5" x14ac:dyDescent="0.25">
      <c r="A19" s="2" t="s">
        <v>183</v>
      </c>
      <c r="B19" s="2" t="s">
        <v>105</v>
      </c>
      <c r="C19" s="2">
        <v>0.240992358885705</v>
      </c>
      <c r="D19" s="2">
        <v>0.30638945754617503</v>
      </c>
      <c r="E19" s="2">
        <v>0.29187637846916897</v>
      </c>
    </row>
    <row r="20" spans="1:5" x14ac:dyDescent="0.25">
      <c r="A20" s="2" t="s">
        <v>183</v>
      </c>
      <c r="B20" s="2" t="s">
        <v>106</v>
      </c>
      <c r="C20" s="2">
        <v>0.84877517074346498</v>
      </c>
      <c r="D20" s="2">
        <v>0.73973266407847404</v>
      </c>
      <c r="E20" s="2">
        <v>0.77294497750699498</v>
      </c>
    </row>
    <row r="21" spans="1:5" x14ac:dyDescent="0.25">
      <c r="A21" s="2" t="s">
        <v>184</v>
      </c>
      <c r="B21" s="2" t="s">
        <v>105</v>
      </c>
      <c r="C21" s="2">
        <v>0.223020929843187</v>
      </c>
      <c r="D21" s="2">
        <v>0.25196175556629902</v>
      </c>
      <c r="E21" s="2">
        <v>0.21493160165846301</v>
      </c>
    </row>
    <row r="22" spans="1:5" x14ac:dyDescent="0.25">
      <c r="A22" s="2" t="s">
        <v>184</v>
      </c>
      <c r="B22" s="2" t="s">
        <v>106</v>
      </c>
      <c r="C22" s="2">
        <v>0.57305940426886104</v>
      </c>
      <c r="D22" s="2">
        <v>0.66563831642270099</v>
      </c>
      <c r="E22" s="2">
        <v>0.471061561256647</v>
      </c>
    </row>
    <row r="23" spans="1:5" x14ac:dyDescent="0.25">
      <c r="A23" s="2" t="s">
        <v>185</v>
      </c>
      <c r="B23" s="2" t="s">
        <v>105</v>
      </c>
      <c r="C23" s="2">
        <v>0.33292595762759403</v>
      </c>
      <c r="D23" s="2">
        <v>0.41065700352191897</v>
      </c>
      <c r="E23" s="2">
        <v>0.353568606078625</v>
      </c>
    </row>
    <row r="24" spans="1:5" x14ac:dyDescent="0.25">
      <c r="A24" s="2" t="s">
        <v>185</v>
      </c>
      <c r="B24" s="2" t="s">
        <v>106</v>
      </c>
      <c r="C24" s="2">
        <v>1.0463018901646099</v>
      </c>
      <c r="D24" s="2">
        <v>1.01203303784132</v>
      </c>
      <c r="E24" s="2">
        <v>0.87902201339602504</v>
      </c>
    </row>
    <row r="25" spans="1:5" x14ac:dyDescent="0.25">
      <c r="A25" s="2" t="s">
        <v>130</v>
      </c>
      <c r="B25" s="2" t="s">
        <v>105</v>
      </c>
      <c r="C25" s="2"/>
      <c r="D25" s="2">
        <v>8.0284377327188794E-2</v>
      </c>
      <c r="E25" s="2"/>
    </row>
    <row r="26" spans="1:5" x14ac:dyDescent="0.25">
      <c r="A26" s="2" t="s">
        <v>130</v>
      </c>
      <c r="B26" s="2" t="s">
        <v>106</v>
      </c>
      <c r="C26" s="2"/>
      <c r="D26" s="2">
        <v>0.20950390025973301</v>
      </c>
      <c r="E26" s="2"/>
    </row>
    <row r="29" spans="1:5" x14ac:dyDescent="0.25">
      <c r="A29" s="31" t="s">
        <v>79</v>
      </c>
      <c r="B29" s="31"/>
      <c r="C29" s="31"/>
      <c r="D29" s="31"/>
      <c r="E29" s="31"/>
    </row>
    <row r="30" spans="1:5" x14ac:dyDescent="0.25">
      <c r="A30" s="4" t="s">
        <v>64</v>
      </c>
      <c r="B30" s="4" t="s">
        <v>5</v>
      </c>
      <c r="C30" s="4" t="s">
        <v>69</v>
      </c>
      <c r="D30" s="4" t="s">
        <v>70</v>
      </c>
      <c r="E30" s="4" t="s">
        <v>72</v>
      </c>
    </row>
    <row r="31" spans="1:5" x14ac:dyDescent="0.25">
      <c r="A31" s="3" t="s">
        <v>183</v>
      </c>
      <c r="B31" s="3" t="s">
        <v>105</v>
      </c>
      <c r="C31" s="3">
        <v>102425</v>
      </c>
      <c r="D31" s="3">
        <v>137080</v>
      </c>
      <c r="E31" s="3">
        <v>179727</v>
      </c>
    </row>
    <row r="32" spans="1:5" x14ac:dyDescent="0.25">
      <c r="A32" s="3" t="s">
        <v>183</v>
      </c>
      <c r="B32" s="3" t="s">
        <v>106</v>
      </c>
      <c r="C32" s="3">
        <v>11698</v>
      </c>
      <c r="D32" s="3">
        <v>13237</v>
      </c>
      <c r="E32" s="3">
        <v>20847</v>
      </c>
    </row>
    <row r="33" spans="1:5" x14ac:dyDescent="0.25">
      <c r="A33" s="3" t="s">
        <v>184</v>
      </c>
      <c r="B33" s="3" t="s">
        <v>105</v>
      </c>
      <c r="C33" s="3">
        <v>77946</v>
      </c>
      <c r="D33" s="3">
        <v>107337</v>
      </c>
      <c r="E33" s="3">
        <v>76449</v>
      </c>
    </row>
    <row r="34" spans="1:5" x14ac:dyDescent="0.25">
      <c r="A34" s="3" t="s">
        <v>184</v>
      </c>
      <c r="B34" s="3" t="s">
        <v>106</v>
      </c>
      <c r="C34" s="3">
        <v>7927</v>
      </c>
      <c r="D34" s="3">
        <v>11320</v>
      </c>
      <c r="E34" s="3">
        <v>7863</v>
      </c>
    </row>
    <row r="35" spans="1:5" x14ac:dyDescent="0.25">
      <c r="A35" s="3" t="s">
        <v>185</v>
      </c>
      <c r="B35" s="3" t="s">
        <v>105</v>
      </c>
      <c r="C35" s="3">
        <v>1478803</v>
      </c>
      <c r="D35" s="3">
        <v>1452493</v>
      </c>
      <c r="E35" s="3">
        <v>1618218</v>
      </c>
    </row>
    <row r="36" spans="1:5" x14ac:dyDescent="0.25">
      <c r="A36" s="3" t="s">
        <v>185</v>
      </c>
      <c r="B36" s="3" t="s">
        <v>106</v>
      </c>
      <c r="C36" s="3">
        <v>119396</v>
      </c>
      <c r="D36" s="3">
        <v>131119</v>
      </c>
      <c r="E36" s="3">
        <v>175843</v>
      </c>
    </row>
    <row r="37" spans="1:5" x14ac:dyDescent="0.25">
      <c r="A37" s="3" t="s">
        <v>130</v>
      </c>
      <c r="B37" s="3" t="s">
        <v>105</v>
      </c>
      <c r="C37" s="3"/>
      <c r="D37" s="3">
        <v>11424</v>
      </c>
      <c r="E37" s="3"/>
    </row>
    <row r="38" spans="1:5" x14ac:dyDescent="0.25">
      <c r="A38" s="3" t="s">
        <v>130</v>
      </c>
      <c r="B38" s="3" t="s">
        <v>106</v>
      </c>
      <c r="C38" s="3"/>
      <c r="D38" s="3">
        <v>862</v>
      </c>
      <c r="E38" s="3"/>
    </row>
    <row r="41" spans="1:5" x14ac:dyDescent="0.25">
      <c r="A41" s="31" t="s">
        <v>80</v>
      </c>
      <c r="B41" s="31"/>
      <c r="C41" s="31"/>
      <c r="D41" s="31"/>
      <c r="E41" s="31"/>
    </row>
    <row r="42" spans="1:5" x14ac:dyDescent="0.25">
      <c r="A42" s="4" t="s">
        <v>64</v>
      </c>
      <c r="B42" s="4" t="s">
        <v>5</v>
      </c>
      <c r="C42" s="4" t="s">
        <v>69</v>
      </c>
      <c r="D42" s="4" t="s">
        <v>70</v>
      </c>
      <c r="E42" s="4" t="s">
        <v>72</v>
      </c>
    </row>
    <row r="43" spans="1:5" x14ac:dyDescent="0.25">
      <c r="A43" s="3" t="s">
        <v>183</v>
      </c>
      <c r="B43" s="3" t="s">
        <v>105</v>
      </c>
      <c r="C43" s="3">
        <v>1719</v>
      </c>
      <c r="D43" s="3">
        <v>1873</v>
      </c>
      <c r="E43" s="3">
        <v>2029</v>
      </c>
    </row>
    <row r="44" spans="1:5" x14ac:dyDescent="0.25">
      <c r="A44" s="3" t="s">
        <v>183</v>
      </c>
      <c r="B44" s="3" t="s">
        <v>106</v>
      </c>
      <c r="C44" s="3">
        <v>233</v>
      </c>
      <c r="D44" s="3">
        <v>238</v>
      </c>
      <c r="E44" s="3">
        <v>311</v>
      </c>
    </row>
    <row r="45" spans="1:5" x14ac:dyDescent="0.25">
      <c r="A45" s="3" t="s">
        <v>184</v>
      </c>
      <c r="B45" s="3" t="s">
        <v>105</v>
      </c>
      <c r="C45" s="3">
        <v>1235</v>
      </c>
      <c r="D45" s="3">
        <v>1384</v>
      </c>
      <c r="E45" s="3">
        <v>820</v>
      </c>
    </row>
    <row r="46" spans="1:5" x14ac:dyDescent="0.25">
      <c r="A46" s="3" t="s">
        <v>184</v>
      </c>
      <c r="B46" s="3" t="s">
        <v>106</v>
      </c>
      <c r="C46" s="3">
        <v>167</v>
      </c>
      <c r="D46" s="3">
        <v>185</v>
      </c>
      <c r="E46" s="3">
        <v>106</v>
      </c>
    </row>
    <row r="47" spans="1:5" x14ac:dyDescent="0.25">
      <c r="A47" s="3" t="s">
        <v>185</v>
      </c>
      <c r="B47" s="3" t="s">
        <v>105</v>
      </c>
      <c r="C47" s="3">
        <v>20832</v>
      </c>
      <c r="D47" s="3">
        <v>16505</v>
      </c>
      <c r="E47" s="3">
        <v>15500</v>
      </c>
    </row>
    <row r="48" spans="1:5" x14ac:dyDescent="0.25">
      <c r="A48" s="3" t="s">
        <v>185</v>
      </c>
      <c r="B48" s="3" t="s">
        <v>106</v>
      </c>
      <c r="C48" s="3">
        <v>2089</v>
      </c>
      <c r="D48" s="3">
        <v>1870</v>
      </c>
      <c r="E48" s="3">
        <v>2381</v>
      </c>
    </row>
    <row r="49" spans="1:5" x14ac:dyDescent="0.25">
      <c r="A49" s="3" t="s">
        <v>130</v>
      </c>
      <c r="B49" s="3" t="s">
        <v>105</v>
      </c>
      <c r="C49" s="3"/>
      <c r="D49" s="3">
        <v>127</v>
      </c>
      <c r="E49" s="3"/>
    </row>
    <row r="50" spans="1:5" x14ac:dyDescent="0.25">
      <c r="A50" s="3" t="s">
        <v>130</v>
      </c>
      <c r="B50" s="3" t="s">
        <v>106</v>
      </c>
      <c r="C50" s="3"/>
      <c r="D50" s="3">
        <v>11</v>
      </c>
      <c r="E50" s="3"/>
    </row>
  </sheetData>
  <mergeCells count="4">
    <mergeCell ref="A5:E5"/>
    <mergeCell ref="A17:E17"/>
    <mergeCell ref="A29:E29"/>
    <mergeCell ref="A41:E41"/>
  </mergeCells>
  <pageMargins left="0.7" right="0.7" top="0.75" bottom="0.75" header="0.3" footer="0.3"/>
  <pageSetup paperSize="9" orientation="portrait" horizontalDpi="300" verticalDpi="300"/>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A1:E50"/>
  <sheetViews>
    <sheetView workbookViewId="0"/>
  </sheetViews>
  <sheetFormatPr baseColWidth="10" defaultColWidth="11.42578125" defaultRowHeight="15" x14ac:dyDescent="0.25"/>
  <cols>
    <col min="1" max="1" width="33.28515625" bestFit="1" customWidth="1"/>
    <col min="2" max="2" width="17.28515625" bestFit="1" customWidth="1"/>
  </cols>
  <sheetData>
    <row r="1" spans="1:5" x14ac:dyDescent="0.25">
      <c r="A1" s="5" t="str">
        <f>HYPERLINK("#'Indice'!A1", "Indice")</f>
        <v>Indice</v>
      </c>
    </row>
    <row r="2" spans="1:5" x14ac:dyDescent="0.25">
      <c r="A2" s="15" t="s">
        <v>186</v>
      </c>
    </row>
    <row r="3" spans="1:5" x14ac:dyDescent="0.25">
      <c r="A3" s="8" t="s">
        <v>62</v>
      </c>
    </row>
    <row r="5" spans="1:5" x14ac:dyDescent="0.25">
      <c r="A5" s="31" t="s">
        <v>63</v>
      </c>
      <c r="B5" s="31"/>
      <c r="C5" s="31"/>
      <c r="D5" s="31"/>
      <c r="E5" s="31"/>
    </row>
    <row r="6" spans="1:5" x14ac:dyDescent="0.25">
      <c r="A6" s="4" t="s">
        <v>64</v>
      </c>
      <c r="B6" s="4" t="s">
        <v>5</v>
      </c>
      <c r="C6" s="4" t="s">
        <v>69</v>
      </c>
      <c r="D6" s="4" t="s">
        <v>70</v>
      </c>
      <c r="E6" s="4" t="s">
        <v>72</v>
      </c>
    </row>
    <row r="7" spans="1:5" x14ac:dyDescent="0.25">
      <c r="A7" s="1" t="s">
        <v>183</v>
      </c>
      <c r="B7" s="1" t="s">
        <v>201</v>
      </c>
      <c r="C7" s="1">
        <v>6.4548119902610797</v>
      </c>
      <c r="D7" s="1">
        <v>8.1503756344318408</v>
      </c>
      <c r="E7" s="1">
        <v>9.7412809729576093</v>
      </c>
    </row>
    <row r="8" spans="1:5" x14ac:dyDescent="0.25">
      <c r="A8" s="1" t="s">
        <v>183</v>
      </c>
      <c r="B8" s="1" t="s">
        <v>202</v>
      </c>
      <c r="C8" s="1">
        <v>1.89803503453732</v>
      </c>
      <c r="D8" s="1">
        <v>4.6374686062336004</v>
      </c>
      <c r="E8" s="1">
        <v>7.24763423204422</v>
      </c>
    </row>
    <row r="9" spans="1:5" x14ac:dyDescent="0.25">
      <c r="A9" s="1" t="s">
        <v>184</v>
      </c>
      <c r="B9" s="1" t="s">
        <v>201</v>
      </c>
      <c r="C9" s="1">
        <v>4.8352800309658104</v>
      </c>
      <c r="D9" s="1">
        <v>6.4524963498115504</v>
      </c>
      <c r="E9" s="1">
        <v>4.1435517370700801</v>
      </c>
    </row>
    <row r="10" spans="1:5" x14ac:dyDescent="0.25">
      <c r="A10" s="1" t="s">
        <v>184</v>
      </c>
      <c r="B10" s="1" t="s">
        <v>202</v>
      </c>
      <c r="C10" s="1">
        <v>2.82234624028206</v>
      </c>
      <c r="D10" s="1">
        <v>2.69069578498602</v>
      </c>
      <c r="E10" s="1">
        <v>2.54433937370777</v>
      </c>
    </row>
    <row r="11" spans="1:5" x14ac:dyDescent="0.25">
      <c r="A11" s="1" t="s">
        <v>185</v>
      </c>
      <c r="B11" s="1" t="s">
        <v>201</v>
      </c>
      <c r="C11" s="1">
        <v>88.709908723831205</v>
      </c>
      <c r="D11" s="1">
        <v>84.743028879165607</v>
      </c>
      <c r="E11" s="1">
        <v>86.115169525146499</v>
      </c>
    </row>
    <row r="12" spans="1:5" x14ac:dyDescent="0.25">
      <c r="A12" s="1" t="s">
        <v>185</v>
      </c>
      <c r="B12" s="1" t="s">
        <v>202</v>
      </c>
      <c r="C12" s="1">
        <v>95.279616117477403</v>
      </c>
      <c r="D12" s="1">
        <v>91.915339231491103</v>
      </c>
      <c r="E12" s="1">
        <v>90.2080237865448</v>
      </c>
    </row>
    <row r="13" spans="1:5" x14ac:dyDescent="0.25">
      <c r="A13" s="1" t="s">
        <v>130</v>
      </c>
      <c r="B13" s="1" t="s">
        <v>201</v>
      </c>
      <c r="C13" s="1"/>
      <c r="D13" s="1">
        <v>0.65409871749579895</v>
      </c>
      <c r="E13" s="1"/>
    </row>
    <row r="14" spans="1:5" x14ac:dyDescent="0.25">
      <c r="A14" s="1" t="s">
        <v>130</v>
      </c>
      <c r="B14" s="1" t="s">
        <v>202</v>
      </c>
      <c r="C14" s="1"/>
      <c r="D14" s="1">
        <v>0.756496237590909</v>
      </c>
      <c r="E14" s="1"/>
    </row>
    <row r="17" spans="1:5" x14ac:dyDescent="0.25">
      <c r="A17" s="31" t="s">
        <v>78</v>
      </c>
      <c r="B17" s="31"/>
      <c r="C17" s="31"/>
      <c r="D17" s="31"/>
      <c r="E17" s="31"/>
    </row>
    <row r="18" spans="1:5" x14ac:dyDescent="0.25">
      <c r="A18" s="4" t="s">
        <v>64</v>
      </c>
      <c r="B18" s="4" t="s">
        <v>5</v>
      </c>
      <c r="C18" s="4" t="s">
        <v>69</v>
      </c>
      <c r="D18" s="4" t="s">
        <v>70</v>
      </c>
      <c r="E18" s="4" t="s">
        <v>72</v>
      </c>
    </row>
    <row r="19" spans="1:5" x14ac:dyDescent="0.25">
      <c r="A19" s="2" t="s">
        <v>183</v>
      </c>
      <c r="B19" s="2" t="s">
        <v>201</v>
      </c>
      <c r="C19" s="2">
        <v>0.243337429128587</v>
      </c>
      <c r="D19" s="2">
        <v>0.29195847455412099</v>
      </c>
      <c r="E19" s="2">
        <v>0.27702637016773202</v>
      </c>
    </row>
    <row r="20" spans="1:5" x14ac:dyDescent="0.25">
      <c r="A20" s="2" t="s">
        <v>183</v>
      </c>
      <c r="B20" s="2" t="s">
        <v>202</v>
      </c>
      <c r="C20" s="2">
        <v>0.75278389267623402</v>
      </c>
      <c r="D20" s="2">
        <v>1.71695966273546</v>
      </c>
      <c r="E20" s="2">
        <v>1.57554317265749</v>
      </c>
    </row>
    <row r="21" spans="1:5" x14ac:dyDescent="0.25">
      <c r="A21" s="2" t="s">
        <v>184</v>
      </c>
      <c r="B21" s="2" t="s">
        <v>201</v>
      </c>
      <c r="C21" s="2">
        <v>0.21661464124918001</v>
      </c>
      <c r="D21" s="2">
        <v>0.25133239105343802</v>
      </c>
      <c r="E21" s="2">
        <v>0.209753890521824</v>
      </c>
    </row>
    <row r="22" spans="1:5" x14ac:dyDescent="0.25">
      <c r="A22" s="2" t="s">
        <v>184</v>
      </c>
      <c r="B22" s="2" t="s">
        <v>202</v>
      </c>
      <c r="C22" s="2">
        <v>1.22304819524288</v>
      </c>
      <c r="D22" s="2">
        <v>0.94434069469571102</v>
      </c>
      <c r="E22" s="2">
        <v>0.68740537390112899</v>
      </c>
    </row>
    <row r="23" spans="1:5" x14ac:dyDescent="0.25">
      <c r="A23" s="2" t="s">
        <v>185</v>
      </c>
      <c r="B23" s="2" t="s">
        <v>201</v>
      </c>
      <c r="C23" s="2">
        <v>0.33137216232716998</v>
      </c>
      <c r="D23" s="2">
        <v>0.40260404348373402</v>
      </c>
      <c r="E23" s="2">
        <v>0.33975653350353202</v>
      </c>
    </row>
    <row r="24" spans="1:5" x14ac:dyDescent="0.25">
      <c r="A24" s="2" t="s">
        <v>185</v>
      </c>
      <c r="B24" s="2" t="s">
        <v>202</v>
      </c>
      <c r="C24" s="2">
        <v>1.3885442167520501</v>
      </c>
      <c r="D24" s="2">
        <v>1.9584737718105301</v>
      </c>
      <c r="E24" s="2">
        <v>1.6823939979076401</v>
      </c>
    </row>
    <row r="25" spans="1:5" x14ac:dyDescent="0.25">
      <c r="A25" s="2" t="s">
        <v>130</v>
      </c>
      <c r="B25" s="2" t="s">
        <v>201</v>
      </c>
      <c r="C25" s="2"/>
      <c r="D25" s="2">
        <v>7.6051632640883299E-2</v>
      </c>
      <c r="E25" s="2"/>
    </row>
    <row r="26" spans="1:5" x14ac:dyDescent="0.25">
      <c r="A26" s="2" t="s">
        <v>130</v>
      </c>
      <c r="B26" s="2" t="s">
        <v>202</v>
      </c>
      <c r="C26" s="2"/>
      <c r="D26" s="2">
        <v>0.46156742610037299</v>
      </c>
      <c r="E26" s="2"/>
    </row>
    <row r="29" spans="1:5" x14ac:dyDescent="0.25">
      <c r="A29" s="31" t="s">
        <v>79</v>
      </c>
      <c r="B29" s="31"/>
      <c r="C29" s="31"/>
      <c r="D29" s="31"/>
      <c r="E29" s="31"/>
    </row>
    <row r="30" spans="1:5" x14ac:dyDescent="0.25">
      <c r="A30" s="4" t="s">
        <v>64</v>
      </c>
      <c r="B30" s="4" t="s">
        <v>5</v>
      </c>
      <c r="C30" s="4" t="s">
        <v>69</v>
      </c>
      <c r="D30" s="4" t="s">
        <v>70</v>
      </c>
      <c r="E30" s="4" t="s">
        <v>72</v>
      </c>
    </row>
    <row r="31" spans="1:5" x14ac:dyDescent="0.25">
      <c r="A31" s="3" t="s">
        <v>183</v>
      </c>
      <c r="B31" s="3" t="s">
        <v>201</v>
      </c>
      <c r="C31" s="3">
        <v>112677</v>
      </c>
      <c r="D31" s="3">
        <v>146722</v>
      </c>
      <c r="E31" s="3">
        <v>190662</v>
      </c>
    </row>
    <row r="32" spans="1:5" x14ac:dyDescent="0.25">
      <c r="A32" s="3" t="s">
        <v>183</v>
      </c>
      <c r="B32" s="3" t="s">
        <v>202</v>
      </c>
      <c r="C32" s="3">
        <v>653</v>
      </c>
      <c r="D32" s="3">
        <v>2213</v>
      </c>
      <c r="E32" s="3">
        <v>7184</v>
      </c>
    </row>
    <row r="33" spans="1:5" x14ac:dyDescent="0.25">
      <c r="A33" s="3" t="s">
        <v>184</v>
      </c>
      <c r="B33" s="3" t="s">
        <v>201</v>
      </c>
      <c r="C33" s="3">
        <v>84406</v>
      </c>
      <c r="D33" s="3">
        <v>116157</v>
      </c>
      <c r="E33" s="3">
        <v>81100</v>
      </c>
    </row>
    <row r="34" spans="1:5" x14ac:dyDescent="0.25">
      <c r="A34" s="3" t="s">
        <v>184</v>
      </c>
      <c r="B34" s="3" t="s">
        <v>202</v>
      </c>
      <c r="C34" s="3">
        <v>971</v>
      </c>
      <c r="D34" s="3">
        <v>1284</v>
      </c>
      <c r="E34" s="3">
        <v>2522</v>
      </c>
    </row>
    <row r="35" spans="1:5" x14ac:dyDescent="0.25">
      <c r="A35" s="3" t="s">
        <v>185</v>
      </c>
      <c r="B35" s="3" t="s">
        <v>201</v>
      </c>
      <c r="C35" s="3">
        <v>1548545</v>
      </c>
      <c r="D35" s="3">
        <v>1525533</v>
      </c>
      <c r="E35" s="3">
        <v>1685496</v>
      </c>
    </row>
    <row r="36" spans="1:5" x14ac:dyDescent="0.25">
      <c r="A36" s="3" t="s">
        <v>185</v>
      </c>
      <c r="B36" s="3" t="s">
        <v>202</v>
      </c>
      <c r="C36" s="3">
        <v>32780</v>
      </c>
      <c r="D36" s="3">
        <v>43862</v>
      </c>
      <c r="E36" s="3">
        <v>89416</v>
      </c>
    </row>
    <row r="37" spans="1:5" x14ac:dyDescent="0.25">
      <c r="A37" s="3" t="s">
        <v>130</v>
      </c>
      <c r="B37" s="3" t="s">
        <v>201</v>
      </c>
      <c r="C37" s="3"/>
      <c r="D37" s="3">
        <v>11775</v>
      </c>
      <c r="E37" s="3"/>
    </row>
    <row r="38" spans="1:5" x14ac:dyDescent="0.25">
      <c r="A38" s="3" t="s">
        <v>130</v>
      </c>
      <c r="B38" s="3" t="s">
        <v>202</v>
      </c>
      <c r="C38" s="3"/>
      <c r="D38" s="3">
        <v>361</v>
      </c>
      <c r="E38" s="3"/>
    </row>
    <row r="41" spans="1:5" x14ac:dyDescent="0.25">
      <c r="A41" s="31" t="s">
        <v>80</v>
      </c>
      <c r="B41" s="31"/>
      <c r="C41" s="31"/>
      <c r="D41" s="31"/>
      <c r="E41" s="31"/>
    </row>
    <row r="42" spans="1:5" x14ac:dyDescent="0.25">
      <c r="A42" s="4" t="s">
        <v>64</v>
      </c>
      <c r="B42" s="4" t="s">
        <v>5</v>
      </c>
      <c r="C42" s="4" t="s">
        <v>69</v>
      </c>
      <c r="D42" s="4" t="s">
        <v>70</v>
      </c>
      <c r="E42" s="4" t="s">
        <v>72</v>
      </c>
    </row>
    <row r="43" spans="1:5" x14ac:dyDescent="0.25">
      <c r="A43" s="3" t="s">
        <v>183</v>
      </c>
      <c r="B43" s="3" t="s">
        <v>201</v>
      </c>
      <c r="C43" s="3">
        <v>1930</v>
      </c>
      <c r="D43" s="3">
        <v>2064</v>
      </c>
      <c r="E43" s="3">
        <v>2261</v>
      </c>
    </row>
    <row r="44" spans="1:5" x14ac:dyDescent="0.25">
      <c r="A44" s="3" t="s">
        <v>183</v>
      </c>
      <c r="B44" s="3" t="s">
        <v>202</v>
      </c>
      <c r="C44" s="3">
        <v>9</v>
      </c>
      <c r="D44" s="3">
        <v>26</v>
      </c>
      <c r="E44" s="3">
        <v>58</v>
      </c>
    </row>
    <row r="45" spans="1:5" x14ac:dyDescent="0.25">
      <c r="A45" s="3" t="s">
        <v>184</v>
      </c>
      <c r="B45" s="3" t="s">
        <v>201</v>
      </c>
      <c r="C45" s="3">
        <v>1384</v>
      </c>
      <c r="D45" s="3">
        <v>1541</v>
      </c>
      <c r="E45" s="3">
        <v>902</v>
      </c>
    </row>
    <row r="46" spans="1:5" x14ac:dyDescent="0.25">
      <c r="A46" s="3" t="s">
        <v>184</v>
      </c>
      <c r="B46" s="3" t="s">
        <v>202</v>
      </c>
      <c r="C46" s="3">
        <v>9</v>
      </c>
      <c r="D46" s="3">
        <v>15</v>
      </c>
      <c r="E46" s="3">
        <v>19</v>
      </c>
    </row>
    <row r="47" spans="1:5" x14ac:dyDescent="0.25">
      <c r="A47" s="3" t="s">
        <v>185</v>
      </c>
      <c r="B47" s="3" t="s">
        <v>201</v>
      </c>
      <c r="C47" s="3">
        <v>22399</v>
      </c>
      <c r="D47" s="3">
        <v>17839</v>
      </c>
      <c r="E47" s="3">
        <v>17056</v>
      </c>
    </row>
    <row r="48" spans="1:5" x14ac:dyDescent="0.25">
      <c r="A48" s="3" t="s">
        <v>185</v>
      </c>
      <c r="B48" s="3" t="s">
        <v>202</v>
      </c>
      <c r="C48" s="3">
        <v>347</v>
      </c>
      <c r="D48" s="3">
        <v>389</v>
      </c>
      <c r="E48" s="3">
        <v>671</v>
      </c>
    </row>
    <row r="49" spans="1:5" x14ac:dyDescent="0.25">
      <c r="A49" s="3" t="s">
        <v>130</v>
      </c>
      <c r="B49" s="3" t="s">
        <v>201</v>
      </c>
      <c r="C49" s="3"/>
      <c r="D49" s="3">
        <v>133</v>
      </c>
      <c r="E49" s="3"/>
    </row>
    <row r="50" spans="1:5" x14ac:dyDescent="0.25">
      <c r="A50" s="3" t="s">
        <v>130</v>
      </c>
      <c r="B50" s="3" t="s">
        <v>202</v>
      </c>
      <c r="C50" s="3"/>
      <c r="D50" s="3">
        <v>4</v>
      </c>
      <c r="E50" s="3"/>
    </row>
  </sheetData>
  <mergeCells count="4">
    <mergeCell ref="A5:E5"/>
    <mergeCell ref="A17:E17"/>
    <mergeCell ref="A29:E29"/>
    <mergeCell ref="A41:E41"/>
  </mergeCells>
  <pageMargins left="0.7" right="0.7" top="0.75" bottom="0.75" header="0.3" footer="0.3"/>
  <pageSetup paperSize="9" orientation="portrait" horizontalDpi="300" verticalDpi="300"/>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dimension ref="A1:E98"/>
  <sheetViews>
    <sheetView workbookViewId="0"/>
  </sheetViews>
  <sheetFormatPr baseColWidth="10" defaultColWidth="11.42578125" defaultRowHeight="15" x14ac:dyDescent="0.25"/>
  <cols>
    <col min="1" max="1" width="33.28515625" bestFit="1" customWidth="1"/>
    <col min="2" max="2" width="13.28515625" bestFit="1" customWidth="1"/>
  </cols>
  <sheetData>
    <row r="1" spans="1:5" x14ac:dyDescent="0.25">
      <c r="A1" s="5" t="str">
        <f>HYPERLINK("#'Indice'!A1", "Indice")</f>
        <v>Indice</v>
      </c>
    </row>
    <row r="2" spans="1:5" x14ac:dyDescent="0.25">
      <c r="A2" s="15" t="s">
        <v>186</v>
      </c>
    </row>
    <row r="3" spans="1:5" x14ac:dyDescent="0.25">
      <c r="A3" s="8" t="s">
        <v>62</v>
      </c>
    </row>
    <row r="5" spans="1:5" x14ac:dyDescent="0.25">
      <c r="A5" s="31" t="s">
        <v>63</v>
      </c>
      <c r="B5" s="31"/>
      <c r="C5" s="31"/>
      <c r="D5" s="31"/>
      <c r="E5" s="31"/>
    </row>
    <row r="6" spans="1:5" x14ac:dyDescent="0.25">
      <c r="A6" s="4" t="s">
        <v>64</v>
      </c>
      <c r="B6" s="4" t="s">
        <v>5</v>
      </c>
      <c r="C6" s="4" t="s">
        <v>69</v>
      </c>
      <c r="D6" s="4" t="s">
        <v>70</v>
      </c>
      <c r="E6" s="4" t="s">
        <v>72</v>
      </c>
    </row>
    <row r="7" spans="1:5" x14ac:dyDescent="0.25">
      <c r="A7" s="1" t="s">
        <v>183</v>
      </c>
      <c r="B7" s="1" t="s">
        <v>107</v>
      </c>
      <c r="C7" s="1">
        <v>11.7380224168301</v>
      </c>
      <c r="D7" s="1">
        <v>13.1172999739647</v>
      </c>
      <c r="E7" s="1">
        <v>15.4950633645058</v>
      </c>
    </row>
    <row r="8" spans="1:5" x14ac:dyDescent="0.25">
      <c r="A8" s="1" t="s">
        <v>183</v>
      </c>
      <c r="B8" s="1" t="s">
        <v>108</v>
      </c>
      <c r="C8" s="1">
        <v>9.6530862152576393</v>
      </c>
      <c r="D8" s="1">
        <v>10.744141042232499</v>
      </c>
      <c r="E8" s="1">
        <v>12.709629535675001</v>
      </c>
    </row>
    <row r="9" spans="1:5" x14ac:dyDescent="0.25">
      <c r="A9" s="1" t="s">
        <v>183</v>
      </c>
      <c r="B9" s="1" t="s">
        <v>109</v>
      </c>
      <c r="C9" s="1">
        <v>6.0299117118120202</v>
      </c>
      <c r="D9" s="1">
        <v>7.4423074722290004</v>
      </c>
      <c r="E9" s="1">
        <v>10.243483632803001</v>
      </c>
    </row>
    <row r="10" spans="1:5" x14ac:dyDescent="0.25">
      <c r="A10" s="1" t="s">
        <v>183</v>
      </c>
      <c r="B10" s="1" t="s">
        <v>110</v>
      </c>
      <c r="C10" s="1">
        <v>4.3956510722637203</v>
      </c>
      <c r="D10" s="1">
        <v>6.6063195466995204</v>
      </c>
      <c r="E10" s="1">
        <v>7.63215348124504</v>
      </c>
    </row>
    <row r="11" spans="1:5" x14ac:dyDescent="0.25">
      <c r="A11" s="1" t="s">
        <v>183</v>
      </c>
      <c r="B11" s="1" t="s">
        <v>111</v>
      </c>
      <c r="C11" s="1">
        <v>1.1521553620696099</v>
      </c>
      <c r="D11" s="1">
        <v>3.4841664135456099</v>
      </c>
      <c r="E11" s="1">
        <v>3.4568630158901201</v>
      </c>
    </row>
    <row r="12" spans="1:5" x14ac:dyDescent="0.25">
      <c r="A12" s="1" t="s">
        <v>184</v>
      </c>
      <c r="B12" s="1" t="s">
        <v>107</v>
      </c>
      <c r="C12" s="1">
        <v>7.9373724758625004</v>
      </c>
      <c r="D12" s="1">
        <v>8.9973434805870092</v>
      </c>
      <c r="E12" s="1">
        <v>6.0856640338897696</v>
      </c>
    </row>
    <row r="13" spans="1:5" x14ac:dyDescent="0.25">
      <c r="A13" s="1" t="s">
        <v>184</v>
      </c>
      <c r="B13" s="1" t="s">
        <v>108</v>
      </c>
      <c r="C13" s="1">
        <v>6.4744040369987497</v>
      </c>
      <c r="D13" s="1">
        <v>7.8446671366691598</v>
      </c>
      <c r="E13" s="1">
        <v>4.36246134340763</v>
      </c>
    </row>
    <row r="14" spans="1:5" x14ac:dyDescent="0.25">
      <c r="A14" s="1" t="s">
        <v>184</v>
      </c>
      <c r="B14" s="1" t="s">
        <v>109</v>
      </c>
      <c r="C14" s="1">
        <v>5.2830580621957797</v>
      </c>
      <c r="D14" s="1">
        <v>6.9248557090759304</v>
      </c>
      <c r="E14" s="1">
        <v>4.81184907257557</v>
      </c>
    </row>
    <row r="15" spans="1:5" x14ac:dyDescent="0.25">
      <c r="A15" s="1" t="s">
        <v>184</v>
      </c>
      <c r="B15" s="1" t="s">
        <v>110</v>
      </c>
      <c r="C15" s="1">
        <v>3.5161495208740199</v>
      </c>
      <c r="D15" s="1">
        <v>5.3654842078685796</v>
      </c>
      <c r="E15" s="1">
        <v>3.5289861261844599</v>
      </c>
    </row>
    <row r="16" spans="1:5" x14ac:dyDescent="0.25">
      <c r="A16" s="1" t="s">
        <v>184</v>
      </c>
      <c r="B16" s="1" t="s">
        <v>111</v>
      </c>
      <c r="C16" s="1">
        <v>1.3857636600732799</v>
      </c>
      <c r="D16" s="1">
        <v>3.1792603433132198</v>
      </c>
      <c r="E16" s="1">
        <v>1.9104016944766</v>
      </c>
    </row>
    <row r="17" spans="1:5" x14ac:dyDescent="0.25">
      <c r="A17" s="1" t="s">
        <v>185</v>
      </c>
      <c r="B17" s="1" t="s">
        <v>107</v>
      </c>
      <c r="C17" s="1">
        <v>80.324602127075195</v>
      </c>
      <c r="D17" s="1">
        <v>77.153807878494305</v>
      </c>
      <c r="E17" s="1">
        <v>78.419274091720595</v>
      </c>
    </row>
    <row r="18" spans="1:5" x14ac:dyDescent="0.25">
      <c r="A18" s="1" t="s">
        <v>185</v>
      </c>
      <c r="B18" s="1" t="s">
        <v>108</v>
      </c>
      <c r="C18" s="1">
        <v>83.872509002685504</v>
      </c>
      <c r="D18" s="1">
        <v>80.419510602950993</v>
      </c>
      <c r="E18" s="1">
        <v>82.927906513214097</v>
      </c>
    </row>
    <row r="19" spans="1:5" x14ac:dyDescent="0.25">
      <c r="A19" s="1" t="s">
        <v>185</v>
      </c>
      <c r="B19" s="1" t="s">
        <v>109</v>
      </c>
      <c r="C19" s="1">
        <v>88.687032461166396</v>
      </c>
      <c r="D19" s="1">
        <v>85.034298896789593</v>
      </c>
      <c r="E19" s="1">
        <v>84.944665431976304</v>
      </c>
    </row>
    <row r="20" spans="1:5" x14ac:dyDescent="0.25">
      <c r="A20" s="1" t="s">
        <v>185</v>
      </c>
      <c r="B20" s="1" t="s">
        <v>110</v>
      </c>
      <c r="C20" s="1">
        <v>92.088198661804199</v>
      </c>
      <c r="D20" s="1">
        <v>87.476086616516099</v>
      </c>
      <c r="E20" s="1">
        <v>88.838863372802706</v>
      </c>
    </row>
    <row r="21" spans="1:5" x14ac:dyDescent="0.25">
      <c r="A21" s="1" t="s">
        <v>185</v>
      </c>
      <c r="B21" s="1" t="s">
        <v>111</v>
      </c>
      <c r="C21" s="1">
        <v>97.462081909179702</v>
      </c>
      <c r="D21" s="1">
        <v>92.8894460201263</v>
      </c>
      <c r="E21" s="1">
        <v>94.632732868194594</v>
      </c>
    </row>
    <row r="22" spans="1:5" x14ac:dyDescent="0.25">
      <c r="A22" s="1" t="s">
        <v>130</v>
      </c>
      <c r="B22" s="1" t="s">
        <v>107</v>
      </c>
      <c r="C22" s="1"/>
      <c r="D22" s="1">
        <v>0.73154647834598996</v>
      </c>
      <c r="E22" s="1"/>
    </row>
    <row r="23" spans="1:5" x14ac:dyDescent="0.25">
      <c r="A23" s="1" t="s">
        <v>130</v>
      </c>
      <c r="B23" s="1" t="s">
        <v>108</v>
      </c>
      <c r="C23" s="1"/>
      <c r="D23" s="1">
        <v>0.99168382585048698</v>
      </c>
      <c r="E23" s="1"/>
    </row>
    <row r="24" spans="1:5" x14ac:dyDescent="0.25">
      <c r="A24" s="1" t="s">
        <v>130</v>
      </c>
      <c r="B24" s="1" t="s">
        <v>109</v>
      </c>
      <c r="C24" s="1"/>
      <c r="D24" s="1">
        <v>0.59853587299585298</v>
      </c>
      <c r="E24" s="1"/>
    </row>
    <row r="25" spans="1:5" x14ac:dyDescent="0.25">
      <c r="A25" s="1" t="s">
        <v>130</v>
      </c>
      <c r="B25" s="1" t="s">
        <v>110</v>
      </c>
      <c r="C25" s="1"/>
      <c r="D25" s="1">
        <v>0.55211023427546002</v>
      </c>
      <c r="E25" s="1"/>
    </row>
    <row r="26" spans="1:5" x14ac:dyDescent="0.25">
      <c r="A26" s="1" t="s">
        <v>130</v>
      </c>
      <c r="B26" s="1" t="s">
        <v>111</v>
      </c>
      <c r="C26" s="1"/>
      <c r="D26" s="1">
        <v>0.44712745584547497</v>
      </c>
      <c r="E26" s="1"/>
    </row>
    <row r="29" spans="1:5" x14ac:dyDescent="0.25">
      <c r="A29" s="31" t="s">
        <v>78</v>
      </c>
      <c r="B29" s="31"/>
      <c r="C29" s="31"/>
      <c r="D29" s="31"/>
      <c r="E29" s="31"/>
    </row>
    <row r="30" spans="1:5" x14ac:dyDescent="0.25">
      <c r="A30" s="4" t="s">
        <v>64</v>
      </c>
      <c r="B30" s="4" t="s">
        <v>5</v>
      </c>
      <c r="C30" s="4" t="s">
        <v>69</v>
      </c>
      <c r="D30" s="4" t="s">
        <v>70</v>
      </c>
      <c r="E30" s="4" t="s">
        <v>72</v>
      </c>
    </row>
    <row r="31" spans="1:5" x14ac:dyDescent="0.25">
      <c r="A31" s="2" t="s">
        <v>183</v>
      </c>
      <c r="B31" s="2" t="s">
        <v>107</v>
      </c>
      <c r="C31" s="2">
        <v>0.59417015872895695</v>
      </c>
      <c r="D31" s="2">
        <v>0.67810062319040298</v>
      </c>
      <c r="E31" s="2">
        <v>0.68920063786208596</v>
      </c>
    </row>
    <row r="32" spans="1:5" x14ac:dyDescent="0.25">
      <c r="A32" s="2" t="s">
        <v>183</v>
      </c>
      <c r="B32" s="2" t="s">
        <v>108</v>
      </c>
      <c r="C32" s="2">
        <v>0.55554215796291795</v>
      </c>
      <c r="D32" s="2">
        <v>0.63330829143524203</v>
      </c>
      <c r="E32" s="2">
        <v>0.64491610974073399</v>
      </c>
    </row>
    <row r="33" spans="1:5" x14ac:dyDescent="0.25">
      <c r="A33" s="2" t="s">
        <v>183</v>
      </c>
      <c r="B33" s="2" t="s">
        <v>109</v>
      </c>
      <c r="C33" s="2">
        <v>0.426180940121412</v>
      </c>
      <c r="D33" s="2">
        <v>0.52495873533189297</v>
      </c>
      <c r="E33" s="2">
        <v>0.562030775472522</v>
      </c>
    </row>
    <row r="34" spans="1:5" x14ac:dyDescent="0.25">
      <c r="A34" s="2" t="s">
        <v>183</v>
      </c>
      <c r="B34" s="2" t="s">
        <v>110</v>
      </c>
      <c r="C34" s="2">
        <v>0.41474159806966798</v>
      </c>
      <c r="D34" s="2">
        <v>0.50244759768247604</v>
      </c>
      <c r="E34" s="2">
        <v>0.51241898909211203</v>
      </c>
    </row>
    <row r="35" spans="1:5" x14ac:dyDescent="0.25">
      <c r="A35" s="2" t="s">
        <v>183</v>
      </c>
      <c r="B35" s="2" t="s">
        <v>111</v>
      </c>
      <c r="C35" s="2">
        <v>0.18433965742587999</v>
      </c>
      <c r="D35" s="2">
        <v>0.404965365305543</v>
      </c>
      <c r="E35" s="2">
        <v>0.40377639234065998</v>
      </c>
    </row>
    <row r="36" spans="1:5" x14ac:dyDescent="0.25">
      <c r="A36" s="2" t="s">
        <v>184</v>
      </c>
      <c r="B36" s="2" t="s">
        <v>107</v>
      </c>
      <c r="C36" s="2">
        <v>0.58750561438500903</v>
      </c>
      <c r="D36" s="2">
        <v>0.57779690250754401</v>
      </c>
      <c r="E36" s="2">
        <v>0.44568781740963498</v>
      </c>
    </row>
    <row r="37" spans="1:5" x14ac:dyDescent="0.25">
      <c r="A37" s="2" t="s">
        <v>184</v>
      </c>
      <c r="B37" s="2" t="s">
        <v>108</v>
      </c>
      <c r="C37" s="2">
        <v>0.51439236849546399</v>
      </c>
      <c r="D37" s="2">
        <v>0.54715266451239597</v>
      </c>
      <c r="E37" s="2">
        <v>0.352886575274169</v>
      </c>
    </row>
    <row r="38" spans="1:5" x14ac:dyDescent="0.25">
      <c r="A38" s="2" t="s">
        <v>184</v>
      </c>
      <c r="B38" s="2" t="s">
        <v>109</v>
      </c>
      <c r="C38" s="2">
        <v>0.40291803888976602</v>
      </c>
      <c r="D38" s="2">
        <v>0.48447186127304998</v>
      </c>
      <c r="E38" s="2">
        <v>0.40373909287154702</v>
      </c>
    </row>
    <row r="39" spans="1:5" x14ac:dyDescent="0.25">
      <c r="A39" s="2" t="s">
        <v>184</v>
      </c>
      <c r="B39" s="2" t="s">
        <v>110</v>
      </c>
      <c r="C39" s="2">
        <v>0.32606644090265002</v>
      </c>
      <c r="D39" s="2">
        <v>0.43593412265181503</v>
      </c>
      <c r="E39" s="2">
        <v>0.362101616337895</v>
      </c>
    </row>
    <row r="40" spans="1:5" x14ac:dyDescent="0.25">
      <c r="A40" s="2" t="s">
        <v>184</v>
      </c>
      <c r="B40" s="2" t="s">
        <v>111</v>
      </c>
      <c r="C40" s="2">
        <v>0.18407987663522399</v>
      </c>
      <c r="D40" s="2">
        <v>0.38989665918052202</v>
      </c>
      <c r="E40" s="2">
        <v>0.57386732660233997</v>
      </c>
    </row>
    <row r="41" spans="1:5" x14ac:dyDescent="0.25">
      <c r="A41" s="2" t="s">
        <v>185</v>
      </c>
      <c r="B41" s="2" t="s">
        <v>107</v>
      </c>
      <c r="C41" s="2">
        <v>0.80656539648771297</v>
      </c>
      <c r="D41" s="2">
        <v>0.90496810153126706</v>
      </c>
      <c r="E41" s="2">
        <v>0.80515192821621895</v>
      </c>
    </row>
    <row r="42" spans="1:5" x14ac:dyDescent="0.25">
      <c r="A42" s="2" t="s">
        <v>185</v>
      </c>
      <c r="B42" s="2" t="s">
        <v>108</v>
      </c>
      <c r="C42" s="2">
        <v>0.71243098936975002</v>
      </c>
      <c r="D42" s="2">
        <v>0.79790996387600899</v>
      </c>
      <c r="E42" s="2">
        <v>0.71220081299543403</v>
      </c>
    </row>
    <row r="43" spans="1:5" x14ac:dyDescent="0.25">
      <c r="A43" s="2" t="s">
        <v>185</v>
      </c>
      <c r="B43" s="2" t="s">
        <v>109</v>
      </c>
      <c r="C43" s="2">
        <v>0.57539618574082896</v>
      </c>
      <c r="D43" s="2">
        <v>0.72895279154181503</v>
      </c>
      <c r="E43" s="2">
        <v>0.68356762640178204</v>
      </c>
    </row>
    <row r="44" spans="1:5" x14ac:dyDescent="0.25">
      <c r="A44" s="2" t="s">
        <v>185</v>
      </c>
      <c r="B44" s="2" t="s">
        <v>110</v>
      </c>
      <c r="C44" s="2">
        <v>0.54003628902137302</v>
      </c>
      <c r="D44" s="2">
        <v>0.687550334259868</v>
      </c>
      <c r="E44" s="2">
        <v>0.61418050900101695</v>
      </c>
    </row>
    <row r="45" spans="1:5" x14ac:dyDescent="0.25">
      <c r="A45" s="2" t="s">
        <v>185</v>
      </c>
      <c r="B45" s="2" t="s">
        <v>111</v>
      </c>
      <c r="C45" s="2">
        <v>0.25979252532124503</v>
      </c>
      <c r="D45" s="2">
        <v>0.60025230050086997</v>
      </c>
      <c r="E45" s="2">
        <v>0.68435366265475694</v>
      </c>
    </row>
    <row r="46" spans="1:5" x14ac:dyDescent="0.25">
      <c r="A46" s="2" t="s">
        <v>130</v>
      </c>
      <c r="B46" s="2" t="s">
        <v>107</v>
      </c>
      <c r="C46" s="2"/>
      <c r="D46" s="2">
        <v>0.16278788680210701</v>
      </c>
      <c r="E46" s="2"/>
    </row>
    <row r="47" spans="1:5" x14ac:dyDescent="0.25">
      <c r="A47" s="2" t="s">
        <v>130</v>
      </c>
      <c r="B47" s="2" t="s">
        <v>108</v>
      </c>
      <c r="C47" s="2"/>
      <c r="D47" s="2">
        <v>0.19341168226674199</v>
      </c>
      <c r="E47" s="2"/>
    </row>
    <row r="48" spans="1:5" x14ac:dyDescent="0.25">
      <c r="A48" s="2" t="s">
        <v>130</v>
      </c>
      <c r="B48" s="2" t="s">
        <v>109</v>
      </c>
      <c r="C48" s="2"/>
      <c r="D48" s="2">
        <v>0.14372227014973801</v>
      </c>
      <c r="E48" s="2"/>
    </row>
    <row r="49" spans="1:5" x14ac:dyDescent="0.25">
      <c r="A49" s="2" t="s">
        <v>130</v>
      </c>
      <c r="B49" s="2" t="s">
        <v>110</v>
      </c>
      <c r="C49" s="2"/>
      <c r="D49" s="2">
        <v>0.14969415497034799</v>
      </c>
      <c r="E49" s="2"/>
    </row>
    <row r="50" spans="1:5" x14ac:dyDescent="0.25">
      <c r="A50" s="2" t="s">
        <v>130</v>
      </c>
      <c r="B50" s="2" t="s">
        <v>111</v>
      </c>
      <c r="C50" s="2"/>
      <c r="D50" s="2">
        <v>0.134323467500508</v>
      </c>
      <c r="E50" s="2"/>
    </row>
    <row r="53" spans="1:5" x14ac:dyDescent="0.25">
      <c r="A53" s="31" t="s">
        <v>79</v>
      </c>
      <c r="B53" s="31"/>
      <c r="C53" s="31"/>
      <c r="D53" s="31"/>
      <c r="E53" s="31"/>
    </row>
    <row r="54" spans="1:5" x14ac:dyDescent="0.25">
      <c r="A54" s="4" t="s">
        <v>64</v>
      </c>
      <c r="B54" s="4" t="s">
        <v>5</v>
      </c>
      <c r="C54" s="4" t="s">
        <v>69</v>
      </c>
      <c r="D54" s="4" t="s">
        <v>70</v>
      </c>
      <c r="E54" s="4" t="s">
        <v>72</v>
      </c>
    </row>
    <row r="55" spans="1:5" x14ac:dyDescent="0.25">
      <c r="A55" s="3" t="s">
        <v>183</v>
      </c>
      <c r="B55" s="3" t="s">
        <v>107</v>
      </c>
      <c r="C55" s="3">
        <v>36848</v>
      </c>
      <c r="D55" s="3">
        <v>42568</v>
      </c>
      <c r="E55" s="3">
        <v>54941</v>
      </c>
    </row>
    <row r="56" spans="1:5" x14ac:dyDescent="0.25">
      <c r="A56" s="3" t="s">
        <v>183</v>
      </c>
      <c r="B56" s="3" t="s">
        <v>108</v>
      </c>
      <c r="C56" s="3">
        <v>33733</v>
      </c>
      <c r="D56" s="3">
        <v>39805</v>
      </c>
      <c r="E56" s="3">
        <v>52823</v>
      </c>
    </row>
    <row r="57" spans="1:5" x14ac:dyDescent="0.25">
      <c r="A57" s="3" t="s">
        <v>183</v>
      </c>
      <c r="B57" s="3" t="s">
        <v>109</v>
      </c>
      <c r="C57" s="3">
        <v>22550</v>
      </c>
      <c r="D57" s="3">
        <v>29096</v>
      </c>
      <c r="E57" s="3">
        <v>43930</v>
      </c>
    </row>
    <row r="58" spans="1:5" x14ac:dyDescent="0.25">
      <c r="A58" s="3" t="s">
        <v>183</v>
      </c>
      <c r="B58" s="3" t="s">
        <v>110</v>
      </c>
      <c r="C58" s="3">
        <v>16568</v>
      </c>
      <c r="D58" s="3">
        <v>25726</v>
      </c>
      <c r="E58" s="3">
        <v>33749</v>
      </c>
    </row>
    <row r="59" spans="1:5" x14ac:dyDescent="0.25">
      <c r="A59" s="3" t="s">
        <v>183</v>
      </c>
      <c r="B59" s="3" t="s">
        <v>111</v>
      </c>
      <c r="C59" s="3">
        <v>4424</v>
      </c>
      <c r="D59" s="3">
        <v>13621</v>
      </c>
      <c r="E59" s="3">
        <v>15131</v>
      </c>
    </row>
    <row r="60" spans="1:5" x14ac:dyDescent="0.25">
      <c r="A60" s="3" t="s">
        <v>184</v>
      </c>
      <c r="B60" s="3" t="s">
        <v>107</v>
      </c>
      <c r="C60" s="3">
        <v>24917</v>
      </c>
      <c r="D60" s="3">
        <v>29198</v>
      </c>
      <c r="E60" s="3">
        <v>21578</v>
      </c>
    </row>
    <row r="61" spans="1:5" x14ac:dyDescent="0.25">
      <c r="A61" s="3" t="s">
        <v>184</v>
      </c>
      <c r="B61" s="3" t="s">
        <v>108</v>
      </c>
      <c r="C61" s="3">
        <v>22625</v>
      </c>
      <c r="D61" s="3">
        <v>29063</v>
      </c>
      <c r="E61" s="3">
        <v>18131</v>
      </c>
    </row>
    <row r="62" spans="1:5" x14ac:dyDescent="0.25">
      <c r="A62" s="3" t="s">
        <v>184</v>
      </c>
      <c r="B62" s="3" t="s">
        <v>109</v>
      </c>
      <c r="C62" s="3">
        <v>19757</v>
      </c>
      <c r="D62" s="3">
        <v>27073</v>
      </c>
      <c r="E62" s="3">
        <v>20636</v>
      </c>
    </row>
    <row r="63" spans="1:5" x14ac:dyDescent="0.25">
      <c r="A63" s="3" t="s">
        <v>184</v>
      </c>
      <c r="B63" s="3" t="s">
        <v>110</v>
      </c>
      <c r="C63" s="3">
        <v>13253</v>
      </c>
      <c r="D63" s="3">
        <v>20894</v>
      </c>
      <c r="E63" s="3">
        <v>15605</v>
      </c>
    </row>
    <row r="64" spans="1:5" x14ac:dyDescent="0.25">
      <c r="A64" s="3" t="s">
        <v>184</v>
      </c>
      <c r="B64" s="3" t="s">
        <v>111</v>
      </c>
      <c r="C64" s="3">
        <v>5321</v>
      </c>
      <c r="D64" s="3">
        <v>12429</v>
      </c>
      <c r="E64" s="3">
        <v>8362</v>
      </c>
    </row>
    <row r="65" spans="1:5" x14ac:dyDescent="0.25">
      <c r="A65" s="3" t="s">
        <v>185</v>
      </c>
      <c r="B65" s="3" t="s">
        <v>107</v>
      </c>
      <c r="C65" s="3">
        <v>252155</v>
      </c>
      <c r="D65" s="3">
        <v>250378</v>
      </c>
      <c r="E65" s="3">
        <v>278052</v>
      </c>
    </row>
    <row r="66" spans="1:5" x14ac:dyDescent="0.25">
      <c r="A66" s="3" t="s">
        <v>185</v>
      </c>
      <c r="B66" s="3" t="s">
        <v>108</v>
      </c>
      <c r="C66" s="3">
        <v>293095</v>
      </c>
      <c r="D66" s="3">
        <v>297939</v>
      </c>
      <c r="E66" s="3">
        <v>344660</v>
      </c>
    </row>
    <row r="67" spans="1:5" x14ac:dyDescent="0.25">
      <c r="A67" s="3" t="s">
        <v>185</v>
      </c>
      <c r="B67" s="3" t="s">
        <v>109</v>
      </c>
      <c r="C67" s="3">
        <v>331662</v>
      </c>
      <c r="D67" s="3">
        <v>332445</v>
      </c>
      <c r="E67" s="3">
        <v>364292</v>
      </c>
    </row>
    <row r="68" spans="1:5" x14ac:dyDescent="0.25">
      <c r="A68" s="3" t="s">
        <v>185</v>
      </c>
      <c r="B68" s="3" t="s">
        <v>110</v>
      </c>
      <c r="C68" s="3">
        <v>347097</v>
      </c>
      <c r="D68" s="3">
        <v>340645</v>
      </c>
      <c r="E68" s="3">
        <v>392841</v>
      </c>
    </row>
    <row r="69" spans="1:5" x14ac:dyDescent="0.25">
      <c r="A69" s="3" t="s">
        <v>185</v>
      </c>
      <c r="B69" s="3" t="s">
        <v>111</v>
      </c>
      <c r="C69" s="3">
        <v>374231</v>
      </c>
      <c r="D69" s="3">
        <v>363142</v>
      </c>
      <c r="E69" s="3">
        <v>414216</v>
      </c>
    </row>
    <row r="70" spans="1:5" x14ac:dyDescent="0.25">
      <c r="A70" s="3" t="s">
        <v>130</v>
      </c>
      <c r="B70" s="3" t="s">
        <v>107</v>
      </c>
      <c r="C70" s="3"/>
      <c r="D70" s="3">
        <v>2374</v>
      </c>
      <c r="E70" s="3"/>
    </row>
    <row r="71" spans="1:5" x14ac:dyDescent="0.25">
      <c r="A71" s="3" t="s">
        <v>130</v>
      </c>
      <c r="B71" s="3" t="s">
        <v>108</v>
      </c>
      <c r="C71" s="3"/>
      <c r="D71" s="3">
        <v>3674</v>
      </c>
      <c r="E71" s="3"/>
    </row>
    <row r="72" spans="1:5" x14ac:dyDescent="0.25">
      <c r="A72" s="3" t="s">
        <v>130</v>
      </c>
      <c r="B72" s="3" t="s">
        <v>109</v>
      </c>
      <c r="C72" s="3"/>
      <c r="D72" s="3">
        <v>2340</v>
      </c>
      <c r="E72" s="3"/>
    </row>
    <row r="73" spans="1:5" x14ac:dyDescent="0.25">
      <c r="A73" s="3" t="s">
        <v>130</v>
      </c>
      <c r="B73" s="3" t="s">
        <v>110</v>
      </c>
      <c r="C73" s="3"/>
      <c r="D73" s="3">
        <v>2150</v>
      </c>
      <c r="E73" s="3"/>
    </row>
    <row r="74" spans="1:5" x14ac:dyDescent="0.25">
      <c r="A74" s="3" t="s">
        <v>130</v>
      </c>
      <c r="B74" s="3" t="s">
        <v>111</v>
      </c>
      <c r="C74" s="3"/>
      <c r="D74" s="3">
        <v>1748</v>
      </c>
      <c r="E74" s="3"/>
    </row>
    <row r="77" spans="1:5" x14ac:dyDescent="0.25">
      <c r="A77" s="31" t="s">
        <v>80</v>
      </c>
      <c r="B77" s="31"/>
      <c r="C77" s="31"/>
      <c r="D77" s="31"/>
      <c r="E77" s="31"/>
    </row>
    <row r="78" spans="1:5" x14ac:dyDescent="0.25">
      <c r="A78" s="4" t="s">
        <v>64</v>
      </c>
      <c r="B78" s="4" t="s">
        <v>5</v>
      </c>
      <c r="C78" s="4" t="s">
        <v>69</v>
      </c>
      <c r="D78" s="4" t="s">
        <v>70</v>
      </c>
      <c r="E78" s="4" t="s">
        <v>72</v>
      </c>
    </row>
    <row r="79" spans="1:5" x14ac:dyDescent="0.25">
      <c r="A79" s="3" t="s">
        <v>183</v>
      </c>
      <c r="B79" s="3" t="s">
        <v>107</v>
      </c>
      <c r="C79" s="3">
        <v>722</v>
      </c>
      <c r="D79" s="3">
        <v>684</v>
      </c>
      <c r="E79" s="3">
        <v>712</v>
      </c>
    </row>
    <row r="80" spans="1:5" x14ac:dyDescent="0.25">
      <c r="A80" s="3" t="s">
        <v>183</v>
      </c>
      <c r="B80" s="3" t="s">
        <v>108</v>
      </c>
      <c r="C80" s="3">
        <v>556</v>
      </c>
      <c r="D80" s="3">
        <v>546</v>
      </c>
      <c r="E80" s="3">
        <v>629</v>
      </c>
    </row>
    <row r="81" spans="1:5" x14ac:dyDescent="0.25">
      <c r="A81" s="3" t="s">
        <v>183</v>
      </c>
      <c r="B81" s="3" t="s">
        <v>109</v>
      </c>
      <c r="C81" s="3">
        <v>378</v>
      </c>
      <c r="D81" s="3">
        <v>411</v>
      </c>
      <c r="E81" s="3">
        <v>506</v>
      </c>
    </row>
    <row r="82" spans="1:5" x14ac:dyDescent="0.25">
      <c r="A82" s="3" t="s">
        <v>183</v>
      </c>
      <c r="B82" s="3" t="s">
        <v>110</v>
      </c>
      <c r="C82" s="3">
        <v>231</v>
      </c>
      <c r="D82" s="3">
        <v>319</v>
      </c>
      <c r="E82" s="3">
        <v>370</v>
      </c>
    </row>
    <row r="83" spans="1:5" x14ac:dyDescent="0.25">
      <c r="A83" s="3" t="s">
        <v>183</v>
      </c>
      <c r="B83" s="3" t="s">
        <v>111</v>
      </c>
      <c r="C83" s="3">
        <v>65</v>
      </c>
      <c r="D83" s="3">
        <v>153</v>
      </c>
      <c r="E83" s="3">
        <v>123</v>
      </c>
    </row>
    <row r="84" spans="1:5" x14ac:dyDescent="0.25">
      <c r="A84" s="3" t="s">
        <v>184</v>
      </c>
      <c r="B84" s="3" t="s">
        <v>107</v>
      </c>
      <c r="C84" s="3">
        <v>425</v>
      </c>
      <c r="D84" s="3">
        <v>400</v>
      </c>
      <c r="E84" s="3">
        <v>264</v>
      </c>
    </row>
    <row r="85" spans="1:5" x14ac:dyDescent="0.25">
      <c r="A85" s="3" t="s">
        <v>184</v>
      </c>
      <c r="B85" s="3" t="s">
        <v>108</v>
      </c>
      <c r="C85" s="3">
        <v>360</v>
      </c>
      <c r="D85" s="3">
        <v>397</v>
      </c>
      <c r="E85" s="3">
        <v>226</v>
      </c>
    </row>
    <row r="86" spans="1:5" x14ac:dyDescent="0.25">
      <c r="A86" s="3" t="s">
        <v>184</v>
      </c>
      <c r="B86" s="3" t="s">
        <v>109</v>
      </c>
      <c r="C86" s="3">
        <v>318</v>
      </c>
      <c r="D86" s="3">
        <v>373</v>
      </c>
      <c r="E86" s="3">
        <v>221</v>
      </c>
    </row>
    <row r="87" spans="1:5" x14ac:dyDescent="0.25">
      <c r="A87" s="3" t="s">
        <v>184</v>
      </c>
      <c r="B87" s="3" t="s">
        <v>110</v>
      </c>
      <c r="C87" s="3">
        <v>204</v>
      </c>
      <c r="D87" s="3">
        <v>261</v>
      </c>
      <c r="E87" s="3">
        <v>156</v>
      </c>
    </row>
    <row r="88" spans="1:5" x14ac:dyDescent="0.25">
      <c r="A88" s="3" t="s">
        <v>184</v>
      </c>
      <c r="B88" s="3" t="s">
        <v>111</v>
      </c>
      <c r="C88" s="3">
        <v>95</v>
      </c>
      <c r="D88" s="3">
        <v>138</v>
      </c>
      <c r="E88" s="3">
        <v>59</v>
      </c>
    </row>
    <row r="89" spans="1:5" x14ac:dyDescent="0.25">
      <c r="A89" s="3" t="s">
        <v>185</v>
      </c>
      <c r="B89" s="3" t="s">
        <v>107</v>
      </c>
      <c r="C89" s="3">
        <v>4445</v>
      </c>
      <c r="D89" s="3">
        <v>3454</v>
      </c>
      <c r="E89" s="3">
        <v>3437</v>
      </c>
    </row>
    <row r="90" spans="1:5" x14ac:dyDescent="0.25">
      <c r="A90" s="3" t="s">
        <v>185</v>
      </c>
      <c r="B90" s="3" t="s">
        <v>108</v>
      </c>
      <c r="C90" s="3">
        <v>4637</v>
      </c>
      <c r="D90" s="3">
        <v>3720</v>
      </c>
      <c r="E90" s="3">
        <v>3877</v>
      </c>
    </row>
    <row r="91" spans="1:5" x14ac:dyDescent="0.25">
      <c r="A91" s="3" t="s">
        <v>185</v>
      </c>
      <c r="B91" s="3" t="s">
        <v>109</v>
      </c>
      <c r="C91" s="3">
        <v>4885</v>
      </c>
      <c r="D91" s="3">
        <v>3861</v>
      </c>
      <c r="E91" s="3">
        <v>3791</v>
      </c>
    </row>
    <row r="92" spans="1:5" x14ac:dyDescent="0.25">
      <c r="A92" s="3" t="s">
        <v>185</v>
      </c>
      <c r="B92" s="3" t="s">
        <v>110</v>
      </c>
      <c r="C92" s="3">
        <v>4598</v>
      </c>
      <c r="D92" s="3">
        <v>3735</v>
      </c>
      <c r="E92" s="3">
        <v>3751</v>
      </c>
    </row>
    <row r="93" spans="1:5" x14ac:dyDescent="0.25">
      <c r="A93" s="3" t="s">
        <v>185</v>
      </c>
      <c r="B93" s="3" t="s">
        <v>111</v>
      </c>
      <c r="C93" s="3">
        <v>4358</v>
      </c>
      <c r="D93" s="3">
        <v>3617</v>
      </c>
      <c r="E93" s="3">
        <v>3025</v>
      </c>
    </row>
    <row r="94" spans="1:5" x14ac:dyDescent="0.25">
      <c r="A94" s="3" t="s">
        <v>130</v>
      </c>
      <c r="B94" s="3" t="s">
        <v>107</v>
      </c>
      <c r="C94" s="3"/>
      <c r="D94" s="3">
        <v>30</v>
      </c>
      <c r="E94" s="3"/>
    </row>
    <row r="95" spans="1:5" x14ac:dyDescent="0.25">
      <c r="A95" s="3" t="s">
        <v>130</v>
      </c>
      <c r="B95" s="3" t="s">
        <v>108</v>
      </c>
      <c r="C95" s="3"/>
      <c r="D95" s="3">
        <v>37</v>
      </c>
      <c r="E95" s="3"/>
    </row>
    <row r="96" spans="1:5" x14ac:dyDescent="0.25">
      <c r="A96" s="3" t="s">
        <v>130</v>
      </c>
      <c r="B96" s="3" t="s">
        <v>109</v>
      </c>
      <c r="C96" s="3"/>
      <c r="D96" s="3">
        <v>30</v>
      </c>
      <c r="E96" s="3"/>
    </row>
    <row r="97" spans="1:5" x14ac:dyDescent="0.25">
      <c r="A97" s="3" t="s">
        <v>130</v>
      </c>
      <c r="B97" s="3" t="s">
        <v>110</v>
      </c>
      <c r="C97" s="3"/>
      <c r="D97" s="3">
        <v>24</v>
      </c>
      <c r="E97" s="3"/>
    </row>
    <row r="98" spans="1:5" x14ac:dyDescent="0.25">
      <c r="A98" s="3" t="s">
        <v>130</v>
      </c>
      <c r="B98" s="3" t="s">
        <v>111</v>
      </c>
      <c r="C98" s="3"/>
      <c r="D98" s="3">
        <v>17</v>
      </c>
      <c r="E98" s="3"/>
    </row>
  </sheetData>
  <mergeCells count="4">
    <mergeCell ref="A5:E5"/>
    <mergeCell ref="A29:E29"/>
    <mergeCell ref="A53:E53"/>
    <mergeCell ref="A77:E77"/>
  </mergeCells>
  <pageMargins left="0.7" right="0.7" top="0.75" bottom="0.75" header="0.3" footer="0.3"/>
  <pageSetup paperSize="9" orientation="portrait" horizontalDpi="300" verticalDpi="300"/>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dimension ref="A1:H34"/>
  <sheetViews>
    <sheetView workbookViewId="0"/>
  </sheetViews>
  <sheetFormatPr baseColWidth="10" defaultColWidth="11.42578125" defaultRowHeight="15" x14ac:dyDescent="0.25"/>
  <cols>
    <col min="1" max="1" width="10.7109375" bestFit="1" customWidth="1"/>
    <col min="2" max="2" width="12.42578125" bestFit="1" customWidth="1"/>
  </cols>
  <sheetData>
    <row r="1" spans="1:8" x14ac:dyDescent="0.25">
      <c r="A1" s="5" t="str">
        <f>HYPERLINK("#'Indice'!A1", "Indice")</f>
        <v>Indice</v>
      </c>
    </row>
    <row r="2" spans="1:8" x14ac:dyDescent="0.25">
      <c r="A2" s="15" t="s">
        <v>187</v>
      </c>
    </row>
    <row r="3" spans="1:8" x14ac:dyDescent="0.25">
      <c r="A3" s="8" t="s">
        <v>62</v>
      </c>
    </row>
    <row r="5" spans="1:8" x14ac:dyDescent="0.25">
      <c r="A5" s="31" t="s">
        <v>63</v>
      </c>
      <c r="B5" s="31"/>
      <c r="C5" s="31"/>
      <c r="D5" s="31"/>
      <c r="E5" s="31"/>
      <c r="F5" s="31"/>
      <c r="G5" s="31"/>
      <c r="H5" s="31"/>
    </row>
    <row r="6" spans="1:8" x14ac:dyDescent="0.25">
      <c r="A6" s="4" t="s">
        <v>64</v>
      </c>
      <c r="B6" s="4" t="s">
        <v>5</v>
      </c>
      <c r="C6" s="4" t="s">
        <v>67</v>
      </c>
      <c r="D6" s="4" t="s">
        <v>68</v>
      </c>
      <c r="E6" s="4" t="s">
        <v>69</v>
      </c>
      <c r="F6" s="4" t="s">
        <v>70</v>
      </c>
      <c r="G6" s="4" t="s">
        <v>71</v>
      </c>
      <c r="H6" s="4" t="s">
        <v>72</v>
      </c>
    </row>
    <row r="7" spans="1:8" x14ac:dyDescent="0.25">
      <c r="A7" s="1" t="s">
        <v>188</v>
      </c>
      <c r="B7" s="1" t="s">
        <v>74</v>
      </c>
      <c r="C7" s="1">
        <v>56.9313720528516</v>
      </c>
      <c r="D7" s="1">
        <v>44.318857888570399</v>
      </c>
      <c r="E7" s="1">
        <v>36.602324733766103</v>
      </c>
      <c r="F7" s="1">
        <v>24.700829078676598</v>
      </c>
      <c r="G7" s="1">
        <v>9.0903558512809699</v>
      </c>
      <c r="H7" s="1">
        <v>5.9191839834080504</v>
      </c>
    </row>
    <row r="8" spans="1:8" x14ac:dyDescent="0.25">
      <c r="A8" s="1" t="s">
        <v>189</v>
      </c>
      <c r="B8" s="1" t="s">
        <v>74</v>
      </c>
      <c r="C8" s="1">
        <v>32.4183672708769</v>
      </c>
      <c r="D8" s="1">
        <v>37.581495516167003</v>
      </c>
      <c r="E8" s="1">
        <v>43.496875678082802</v>
      </c>
      <c r="F8" s="1">
        <v>45.628538206545102</v>
      </c>
      <c r="G8" s="1">
        <v>45.4445924101881</v>
      </c>
      <c r="H8" s="1">
        <v>38.789152987821097</v>
      </c>
    </row>
    <row r="9" spans="1:8" x14ac:dyDescent="0.25">
      <c r="A9" s="1" t="s">
        <v>190</v>
      </c>
      <c r="B9" s="1" t="s">
        <v>74</v>
      </c>
      <c r="C9" s="1">
        <v>6.55398091839493</v>
      </c>
      <c r="D9" s="1">
        <v>9.6008133271422498</v>
      </c>
      <c r="E9" s="1">
        <v>11.0956506262117</v>
      </c>
      <c r="F9" s="1">
        <v>21.398603007598499</v>
      </c>
      <c r="G9" s="1">
        <v>31.914330474758799</v>
      </c>
      <c r="H9" s="1">
        <v>35.689437108080703</v>
      </c>
    </row>
    <row r="10" spans="1:8" x14ac:dyDescent="0.25">
      <c r="A10" s="1" t="s">
        <v>191</v>
      </c>
      <c r="B10" s="1" t="s">
        <v>74</v>
      </c>
      <c r="C10" s="1">
        <v>4.0962797578764896</v>
      </c>
      <c r="D10" s="1">
        <v>8.49883326812032</v>
      </c>
      <c r="E10" s="1">
        <v>8.8051489619394303</v>
      </c>
      <c r="F10" s="1">
        <v>8.2720297071798008</v>
      </c>
      <c r="G10" s="1">
        <v>13.5507212637721</v>
      </c>
      <c r="H10" s="1">
        <v>19.602225920690099</v>
      </c>
    </row>
    <row r="13" spans="1:8" x14ac:dyDescent="0.25">
      <c r="A13" s="31" t="s">
        <v>78</v>
      </c>
      <c r="B13" s="31"/>
      <c r="C13" s="31"/>
      <c r="D13" s="31"/>
      <c r="E13" s="31"/>
      <c r="F13" s="31"/>
      <c r="G13" s="31"/>
      <c r="H13" s="31"/>
    </row>
    <row r="14" spans="1:8" x14ac:dyDescent="0.25">
      <c r="A14" s="4" t="s">
        <v>64</v>
      </c>
      <c r="B14" s="4" t="s">
        <v>5</v>
      </c>
      <c r="C14" s="4" t="s">
        <v>67</v>
      </c>
      <c r="D14" s="4" t="s">
        <v>68</v>
      </c>
      <c r="E14" s="4" t="s">
        <v>69</v>
      </c>
      <c r="F14" s="4" t="s">
        <v>70</v>
      </c>
      <c r="G14" s="4" t="s">
        <v>71</v>
      </c>
      <c r="H14" s="4" t="s">
        <v>72</v>
      </c>
    </row>
    <row r="15" spans="1:8" x14ac:dyDescent="0.25">
      <c r="A15" s="2" t="s">
        <v>188</v>
      </c>
      <c r="B15" s="2" t="s">
        <v>74</v>
      </c>
      <c r="C15" s="2">
        <v>0.95027920339281602</v>
      </c>
      <c r="D15" s="2">
        <v>0.69436025902550103</v>
      </c>
      <c r="E15" s="2">
        <v>0.51328772334988704</v>
      </c>
      <c r="F15" s="2">
        <v>0.44695606215966699</v>
      </c>
      <c r="G15" s="2">
        <v>0.23918640905278399</v>
      </c>
      <c r="H15" s="2">
        <v>0.118414303778811</v>
      </c>
    </row>
    <row r="16" spans="1:8" x14ac:dyDescent="0.25">
      <c r="A16" s="2" t="s">
        <v>189</v>
      </c>
      <c r="B16" s="2" t="s">
        <v>74</v>
      </c>
      <c r="C16" s="2">
        <v>0.90374345854123495</v>
      </c>
      <c r="D16" s="2">
        <v>0.70971937966358001</v>
      </c>
      <c r="E16" s="2">
        <v>0.48422740879252801</v>
      </c>
      <c r="F16" s="2">
        <v>0.51142488756152304</v>
      </c>
      <c r="G16" s="2">
        <v>0.667417764438201</v>
      </c>
      <c r="H16" s="2">
        <v>0.316032979269045</v>
      </c>
    </row>
    <row r="17" spans="1:8" x14ac:dyDescent="0.25">
      <c r="A17" s="2" t="s">
        <v>190</v>
      </c>
      <c r="B17" s="2" t="s">
        <v>74</v>
      </c>
      <c r="C17" s="2">
        <v>0.33760553745032301</v>
      </c>
      <c r="D17" s="2">
        <v>0.44165628993571499</v>
      </c>
      <c r="E17" s="2">
        <v>0.32825928731338999</v>
      </c>
      <c r="F17" s="2">
        <v>0.53527806945574397</v>
      </c>
      <c r="G17" s="2">
        <v>0.71127360760053804</v>
      </c>
      <c r="H17" s="2">
        <v>0.337978439127056</v>
      </c>
    </row>
    <row r="18" spans="1:8" x14ac:dyDescent="0.25">
      <c r="A18" s="2" t="s">
        <v>191</v>
      </c>
      <c r="B18" s="2" t="s">
        <v>74</v>
      </c>
      <c r="C18" s="2">
        <v>0.36355189434534202</v>
      </c>
      <c r="D18" s="2">
        <v>0.39054556826014802</v>
      </c>
      <c r="E18" s="2">
        <v>0.34595629838894099</v>
      </c>
      <c r="F18" s="2">
        <v>0.36430582814155998</v>
      </c>
      <c r="G18" s="2">
        <v>0.40565236428913498</v>
      </c>
      <c r="H18" s="2">
        <v>0.26114985167480698</v>
      </c>
    </row>
    <row r="21" spans="1:8" x14ac:dyDescent="0.25">
      <c r="A21" s="31" t="s">
        <v>79</v>
      </c>
      <c r="B21" s="31"/>
      <c r="C21" s="31"/>
      <c r="D21" s="31"/>
      <c r="E21" s="31"/>
      <c r="F21" s="31"/>
      <c r="G21" s="31"/>
      <c r="H21" s="31"/>
    </row>
    <row r="22" spans="1:8" x14ac:dyDescent="0.25">
      <c r="A22" s="4" t="s">
        <v>64</v>
      </c>
      <c r="B22" s="4" t="s">
        <v>5</v>
      </c>
      <c r="C22" s="4" t="s">
        <v>67</v>
      </c>
      <c r="D22" s="4" t="s">
        <v>68</v>
      </c>
      <c r="E22" s="4" t="s">
        <v>69</v>
      </c>
      <c r="F22" s="4" t="s">
        <v>70</v>
      </c>
      <c r="G22" s="4" t="s">
        <v>71</v>
      </c>
      <c r="H22" s="4" t="s">
        <v>72</v>
      </c>
    </row>
    <row r="23" spans="1:8" x14ac:dyDescent="0.25">
      <c r="A23" s="3" t="s">
        <v>188</v>
      </c>
      <c r="B23" s="3" t="s">
        <v>74</v>
      </c>
      <c r="C23" s="3">
        <v>2902301</v>
      </c>
      <c r="D23" s="3">
        <v>2402391</v>
      </c>
      <c r="E23" s="3">
        <v>2064702</v>
      </c>
      <c r="F23" s="3">
        <v>1481492</v>
      </c>
      <c r="G23" s="3">
        <v>470528</v>
      </c>
      <c r="H23" s="3">
        <v>414230</v>
      </c>
    </row>
    <row r="24" spans="1:8" x14ac:dyDescent="0.25">
      <c r="A24" s="3" t="s">
        <v>189</v>
      </c>
      <c r="B24" s="3" t="s">
        <v>74</v>
      </c>
      <c r="C24" s="3">
        <v>1652654</v>
      </c>
      <c r="D24" s="3">
        <v>2037179</v>
      </c>
      <c r="E24" s="3">
        <v>2453617</v>
      </c>
      <c r="F24" s="3">
        <v>2736682</v>
      </c>
      <c r="G24" s="3">
        <v>2352268</v>
      </c>
      <c r="H24" s="3">
        <v>2714501</v>
      </c>
    </row>
    <row r="25" spans="1:8" x14ac:dyDescent="0.25">
      <c r="A25" s="3" t="s">
        <v>190</v>
      </c>
      <c r="B25" s="3" t="s">
        <v>74</v>
      </c>
      <c r="C25" s="3">
        <v>334115</v>
      </c>
      <c r="D25" s="3">
        <v>520431</v>
      </c>
      <c r="E25" s="3">
        <v>625895</v>
      </c>
      <c r="F25" s="3">
        <v>1283433</v>
      </c>
      <c r="G25" s="3">
        <v>1651925</v>
      </c>
      <c r="H25" s="3">
        <v>2497580</v>
      </c>
    </row>
    <row r="26" spans="1:8" x14ac:dyDescent="0.25">
      <c r="A26" s="3" t="s">
        <v>191</v>
      </c>
      <c r="B26" s="3" t="s">
        <v>74</v>
      </c>
      <c r="C26" s="3">
        <v>208824</v>
      </c>
      <c r="D26" s="3">
        <v>460696</v>
      </c>
      <c r="E26" s="3">
        <v>496690</v>
      </c>
      <c r="F26" s="3">
        <v>496135</v>
      </c>
      <c r="G26" s="3">
        <v>701402</v>
      </c>
      <c r="H26" s="3">
        <v>1371782</v>
      </c>
    </row>
    <row r="29" spans="1:8" x14ac:dyDescent="0.25">
      <c r="A29" s="31" t="s">
        <v>80</v>
      </c>
      <c r="B29" s="31"/>
      <c r="C29" s="31"/>
      <c r="D29" s="31"/>
      <c r="E29" s="31"/>
      <c r="F29" s="31"/>
      <c r="G29" s="31"/>
      <c r="H29" s="31"/>
    </row>
    <row r="30" spans="1:8" x14ac:dyDescent="0.25">
      <c r="A30" s="4" t="s">
        <v>64</v>
      </c>
      <c r="B30" s="4" t="s">
        <v>5</v>
      </c>
      <c r="C30" s="4" t="s">
        <v>67</v>
      </c>
      <c r="D30" s="4" t="s">
        <v>68</v>
      </c>
      <c r="E30" s="4" t="s">
        <v>69</v>
      </c>
      <c r="F30" s="4" t="s">
        <v>70</v>
      </c>
      <c r="G30" s="4" t="s">
        <v>71</v>
      </c>
      <c r="H30" s="4" t="s">
        <v>72</v>
      </c>
    </row>
    <row r="31" spans="1:8" x14ac:dyDescent="0.25">
      <c r="A31" s="3" t="s">
        <v>188</v>
      </c>
      <c r="B31" s="3" t="s">
        <v>74</v>
      </c>
      <c r="C31" s="3">
        <v>37609</v>
      </c>
      <c r="D31" s="3">
        <v>34889</v>
      </c>
      <c r="E31" s="3">
        <v>38238</v>
      </c>
      <c r="F31" s="3">
        <v>22111</v>
      </c>
      <c r="G31" s="3">
        <v>5222</v>
      </c>
      <c r="H31" s="3">
        <v>6338</v>
      </c>
    </row>
    <row r="32" spans="1:8" x14ac:dyDescent="0.25">
      <c r="A32" s="3" t="s">
        <v>189</v>
      </c>
      <c r="B32" s="3" t="s">
        <v>74</v>
      </c>
      <c r="C32" s="3">
        <v>16062</v>
      </c>
      <c r="D32" s="3">
        <v>22157</v>
      </c>
      <c r="E32" s="3">
        <v>31896</v>
      </c>
      <c r="F32" s="3">
        <v>30340</v>
      </c>
      <c r="G32" s="3">
        <v>22862</v>
      </c>
      <c r="H32" s="3">
        <v>32156</v>
      </c>
    </row>
    <row r="33" spans="1:8" x14ac:dyDescent="0.25">
      <c r="A33" s="3" t="s">
        <v>190</v>
      </c>
      <c r="B33" s="3" t="s">
        <v>74</v>
      </c>
      <c r="C33" s="3">
        <v>3482</v>
      </c>
      <c r="D33" s="3">
        <v>5666</v>
      </c>
      <c r="E33" s="3">
        <v>7545</v>
      </c>
      <c r="F33" s="3">
        <v>13262</v>
      </c>
      <c r="G33" s="3">
        <v>13512</v>
      </c>
      <c r="H33" s="3">
        <v>21244</v>
      </c>
    </row>
    <row r="34" spans="1:8" x14ac:dyDescent="0.25">
      <c r="A34" s="3" t="s">
        <v>191</v>
      </c>
      <c r="B34" s="3" t="s">
        <v>74</v>
      </c>
      <c r="C34" s="3">
        <v>1931</v>
      </c>
      <c r="D34" s="3">
        <v>4013</v>
      </c>
      <c r="E34" s="3">
        <v>6208</v>
      </c>
      <c r="F34" s="3">
        <v>5235</v>
      </c>
      <c r="G34" s="3">
        <v>5411</v>
      </c>
      <c r="H34" s="3">
        <v>12318</v>
      </c>
    </row>
  </sheetData>
  <mergeCells count="4">
    <mergeCell ref="A5:H5"/>
    <mergeCell ref="A13:H13"/>
    <mergeCell ref="A21:H21"/>
    <mergeCell ref="A29:H29"/>
  </mergeCells>
  <pageMargins left="0.7" right="0.7" top="0.75" bottom="0.75" header="0.3" footer="0.3"/>
  <pageSetup paperSize="9" orientation="portrait" horizontalDpi="300" verticalDpi="300"/>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dimension ref="A1:H50"/>
  <sheetViews>
    <sheetView workbookViewId="0"/>
  </sheetViews>
  <sheetFormatPr baseColWidth="10" defaultColWidth="11.42578125" defaultRowHeight="15" x14ac:dyDescent="0.25"/>
  <cols>
    <col min="1" max="1" width="10.7109375" bestFit="1" customWidth="1"/>
    <col min="2" max="2" width="12.42578125" bestFit="1" customWidth="1"/>
  </cols>
  <sheetData>
    <row r="1" spans="1:8" x14ac:dyDescent="0.25">
      <c r="A1" s="5" t="str">
        <f>HYPERLINK("#'Indice'!A1", "Indice")</f>
        <v>Indice</v>
      </c>
    </row>
    <row r="2" spans="1:8" x14ac:dyDescent="0.25">
      <c r="A2" s="15" t="s">
        <v>192</v>
      </c>
    </row>
    <row r="3" spans="1:8" x14ac:dyDescent="0.25">
      <c r="A3" s="8" t="s">
        <v>62</v>
      </c>
    </row>
    <row r="5" spans="1:8" x14ac:dyDescent="0.25">
      <c r="A5" s="31" t="s">
        <v>63</v>
      </c>
      <c r="B5" s="31"/>
      <c r="C5" s="31"/>
      <c r="D5" s="31"/>
      <c r="E5" s="31"/>
      <c r="F5" s="31"/>
      <c r="G5" s="31"/>
      <c r="H5" s="31"/>
    </row>
    <row r="6" spans="1:8" x14ac:dyDescent="0.25">
      <c r="A6" s="4" t="s">
        <v>64</v>
      </c>
      <c r="B6" s="4" t="s">
        <v>5</v>
      </c>
      <c r="C6" s="4" t="s">
        <v>67</v>
      </c>
      <c r="D6" s="4" t="s">
        <v>68</v>
      </c>
      <c r="E6" s="4" t="s">
        <v>69</v>
      </c>
      <c r="F6" s="4" t="s">
        <v>70</v>
      </c>
      <c r="G6" s="4" t="s">
        <v>71</v>
      </c>
      <c r="H6" s="4" t="s">
        <v>72</v>
      </c>
    </row>
    <row r="7" spans="1:8" x14ac:dyDescent="0.25">
      <c r="A7" s="1" t="s">
        <v>188</v>
      </c>
      <c r="B7" s="1" t="s">
        <v>81</v>
      </c>
      <c r="C7" s="1">
        <v>52.206963300704999</v>
      </c>
      <c r="D7" s="1">
        <v>38.837018609046901</v>
      </c>
      <c r="E7" s="1">
        <v>31.0607880353928</v>
      </c>
      <c r="F7" s="1">
        <v>19.8671102523804</v>
      </c>
      <c r="G7" s="1">
        <v>7.7954962849617004</v>
      </c>
      <c r="H7" s="1">
        <v>4.3854068964719799</v>
      </c>
    </row>
    <row r="8" spans="1:8" x14ac:dyDescent="0.25">
      <c r="A8" s="1" t="s">
        <v>188</v>
      </c>
      <c r="B8" s="1" t="s">
        <v>82</v>
      </c>
      <c r="C8" s="1">
        <v>89.866888523101807</v>
      </c>
      <c r="D8" s="1">
        <v>83.506757020950303</v>
      </c>
      <c r="E8" s="1">
        <v>75.989943742752104</v>
      </c>
      <c r="F8" s="1">
        <v>61.080628633499103</v>
      </c>
      <c r="G8" s="1">
        <v>23.2136204838753</v>
      </c>
      <c r="H8" s="1">
        <v>17.733591794967701</v>
      </c>
    </row>
    <row r="9" spans="1:8" x14ac:dyDescent="0.25">
      <c r="A9" s="1" t="s">
        <v>189</v>
      </c>
      <c r="B9" s="1" t="s">
        <v>81</v>
      </c>
      <c r="C9" s="1">
        <v>35.995668172836297</v>
      </c>
      <c r="D9" s="1">
        <v>41.202104091644301</v>
      </c>
      <c r="E9" s="1">
        <v>47.054895758628803</v>
      </c>
      <c r="F9" s="1">
        <v>47.812175750732401</v>
      </c>
      <c r="G9" s="1">
        <v>44.796693325042703</v>
      </c>
      <c r="H9" s="1">
        <v>37.327095866203301</v>
      </c>
    </row>
    <row r="10" spans="1:8" x14ac:dyDescent="0.25">
      <c r="A10" s="1" t="s">
        <v>189</v>
      </c>
      <c r="B10" s="1" t="s">
        <v>82</v>
      </c>
      <c r="C10" s="1">
        <v>7.4797466397285497</v>
      </c>
      <c r="D10" s="1">
        <v>11.698916554450999</v>
      </c>
      <c r="E10" s="1">
        <v>18.207506835460698</v>
      </c>
      <c r="F10" s="1">
        <v>29.1939377784729</v>
      </c>
      <c r="G10" s="1">
        <v>52.5113523006439</v>
      </c>
      <c r="H10" s="1">
        <v>50.051110982894897</v>
      </c>
    </row>
    <row r="11" spans="1:8" x14ac:dyDescent="0.25">
      <c r="A11" s="1" t="s">
        <v>190</v>
      </c>
      <c r="B11" s="1" t="s">
        <v>81</v>
      </c>
      <c r="C11" s="1">
        <v>7.30673372745514</v>
      </c>
      <c r="D11" s="1">
        <v>10.6302566826344</v>
      </c>
      <c r="E11" s="1">
        <v>12.2632883489132</v>
      </c>
      <c r="F11" s="1">
        <v>23.479619622230501</v>
      </c>
      <c r="G11" s="1">
        <v>33.245083689689601</v>
      </c>
      <c r="H11" s="1">
        <v>38.890907168388402</v>
      </c>
    </row>
    <row r="12" spans="1:8" x14ac:dyDescent="0.25">
      <c r="A12" s="1" t="s">
        <v>190</v>
      </c>
      <c r="B12" s="1" t="s">
        <v>82</v>
      </c>
      <c r="C12" s="1">
        <v>1.3062778860330599</v>
      </c>
      <c r="D12" s="1">
        <v>2.2416509687900499</v>
      </c>
      <c r="E12" s="1">
        <v>2.79642287641764</v>
      </c>
      <c r="F12" s="1">
        <v>5.7363487780094102</v>
      </c>
      <c r="G12" s="1">
        <v>17.3995763063431</v>
      </c>
      <c r="H12" s="1">
        <v>11.029102653264999</v>
      </c>
    </row>
    <row r="13" spans="1:8" x14ac:dyDescent="0.25">
      <c r="A13" s="1" t="s">
        <v>191</v>
      </c>
      <c r="B13" s="1" t="s">
        <v>81</v>
      </c>
      <c r="C13" s="1">
        <v>4.49063517153263</v>
      </c>
      <c r="D13" s="1">
        <v>9.3306176364421791</v>
      </c>
      <c r="E13" s="1">
        <v>9.6210271120071393</v>
      </c>
      <c r="F13" s="1">
        <v>8.8410966098308599</v>
      </c>
      <c r="G13" s="1">
        <v>14.162728190422101</v>
      </c>
      <c r="H13" s="1">
        <v>19.396591186523398</v>
      </c>
    </row>
    <row r="14" spans="1:8" x14ac:dyDescent="0.25">
      <c r="A14" s="1" t="s">
        <v>191</v>
      </c>
      <c r="B14" s="1" t="s">
        <v>82</v>
      </c>
      <c r="C14" s="1">
        <v>1.3470893725752799</v>
      </c>
      <c r="D14" s="1">
        <v>2.5526739656925201</v>
      </c>
      <c r="E14" s="1">
        <v>3.0061258003115698</v>
      </c>
      <c r="F14" s="1">
        <v>3.98908779025078</v>
      </c>
      <c r="G14" s="1">
        <v>6.87545165419579</v>
      </c>
      <c r="H14" s="1">
        <v>21.186193823814399</v>
      </c>
    </row>
    <row r="17" spans="1:8" x14ac:dyDescent="0.25">
      <c r="A17" s="31" t="s">
        <v>78</v>
      </c>
      <c r="B17" s="31"/>
      <c r="C17" s="31"/>
      <c r="D17" s="31"/>
      <c r="E17" s="31"/>
      <c r="F17" s="31"/>
      <c r="G17" s="31"/>
      <c r="H17" s="31"/>
    </row>
    <row r="18" spans="1:8" x14ac:dyDescent="0.25">
      <c r="A18" s="4" t="s">
        <v>64</v>
      </c>
      <c r="B18" s="4" t="s">
        <v>5</v>
      </c>
      <c r="C18" s="4" t="s">
        <v>67</v>
      </c>
      <c r="D18" s="4" t="s">
        <v>68</v>
      </c>
      <c r="E18" s="4" t="s">
        <v>69</v>
      </c>
      <c r="F18" s="4" t="s">
        <v>70</v>
      </c>
      <c r="G18" s="4" t="s">
        <v>71</v>
      </c>
      <c r="H18" s="4" t="s">
        <v>72</v>
      </c>
    </row>
    <row r="19" spans="1:8" x14ac:dyDescent="0.25">
      <c r="A19" s="2" t="s">
        <v>188</v>
      </c>
      <c r="B19" s="2" t="s">
        <v>81</v>
      </c>
      <c r="C19" s="2">
        <v>1.0608009994030001</v>
      </c>
      <c r="D19" s="2">
        <v>0.73897228576242902</v>
      </c>
      <c r="E19" s="2">
        <v>0.53605251014232602</v>
      </c>
      <c r="F19" s="2">
        <v>0.45431880280375497</v>
      </c>
      <c r="G19" s="2">
        <v>0.23526551667600901</v>
      </c>
      <c r="H19" s="2">
        <v>0.118110328912735</v>
      </c>
    </row>
    <row r="20" spans="1:8" x14ac:dyDescent="0.25">
      <c r="A20" s="2" t="s">
        <v>188</v>
      </c>
      <c r="B20" s="2" t="s">
        <v>82</v>
      </c>
      <c r="C20" s="2">
        <v>0.80994758754968599</v>
      </c>
      <c r="D20" s="2">
        <v>0.93511929735541299</v>
      </c>
      <c r="E20" s="2">
        <v>0.85898172110319104</v>
      </c>
      <c r="F20" s="2">
        <v>1.3635887764394301</v>
      </c>
      <c r="G20" s="2">
        <v>1.16440784186125</v>
      </c>
      <c r="H20" s="2">
        <v>0.46816291287541401</v>
      </c>
    </row>
    <row r="21" spans="1:8" x14ac:dyDescent="0.25">
      <c r="A21" s="2" t="s">
        <v>189</v>
      </c>
      <c r="B21" s="2" t="s">
        <v>81</v>
      </c>
      <c r="C21" s="2">
        <v>1.0042048059403901</v>
      </c>
      <c r="D21" s="2">
        <v>0.78546768054366101</v>
      </c>
      <c r="E21" s="2">
        <v>0.53683584555983499</v>
      </c>
      <c r="F21" s="2">
        <v>0.56053907610475995</v>
      </c>
      <c r="G21" s="2">
        <v>0.719013577327132</v>
      </c>
      <c r="H21" s="2">
        <v>0.34232058096677098</v>
      </c>
    </row>
    <row r="22" spans="1:8" x14ac:dyDescent="0.25">
      <c r="A22" s="2" t="s">
        <v>189</v>
      </c>
      <c r="B22" s="2" t="s">
        <v>82</v>
      </c>
      <c r="C22" s="2">
        <v>0.68504172377288297</v>
      </c>
      <c r="D22" s="2">
        <v>0.74625923298299301</v>
      </c>
      <c r="E22" s="2">
        <v>0.59426482766866695</v>
      </c>
      <c r="F22" s="2">
        <v>1.21029587462544</v>
      </c>
      <c r="G22" s="2">
        <v>1.19708422571421</v>
      </c>
      <c r="H22" s="2">
        <v>0.66289780661463704</v>
      </c>
    </row>
    <row r="23" spans="1:8" x14ac:dyDescent="0.25">
      <c r="A23" s="2" t="s">
        <v>190</v>
      </c>
      <c r="B23" s="2" t="s">
        <v>81</v>
      </c>
      <c r="C23" s="2">
        <v>0.387744465842843</v>
      </c>
      <c r="D23" s="2">
        <v>0.49896040000021502</v>
      </c>
      <c r="E23" s="2">
        <v>0.36823637783527402</v>
      </c>
      <c r="F23" s="2">
        <v>0.58815651573240801</v>
      </c>
      <c r="G23" s="2">
        <v>0.75985216535627798</v>
      </c>
      <c r="H23" s="2">
        <v>0.36925505846738799</v>
      </c>
    </row>
    <row r="24" spans="1:8" x14ac:dyDescent="0.25">
      <c r="A24" s="2" t="s">
        <v>190</v>
      </c>
      <c r="B24" s="2" t="s">
        <v>82</v>
      </c>
      <c r="C24" s="2">
        <v>0.19081118516623999</v>
      </c>
      <c r="D24" s="2">
        <v>0.19190286984667199</v>
      </c>
      <c r="E24" s="2">
        <v>0.28730730991810599</v>
      </c>
      <c r="F24" s="2">
        <v>0.59747667983174302</v>
      </c>
      <c r="G24" s="2">
        <v>1.48782217875123</v>
      </c>
      <c r="H24" s="2">
        <v>0.41408212855458298</v>
      </c>
    </row>
    <row r="25" spans="1:8" x14ac:dyDescent="0.25">
      <c r="A25" s="2" t="s">
        <v>191</v>
      </c>
      <c r="B25" s="2" t="s">
        <v>81</v>
      </c>
      <c r="C25" s="2">
        <v>0.41560321114957299</v>
      </c>
      <c r="D25" s="2">
        <v>0.44236253015697002</v>
      </c>
      <c r="E25" s="2">
        <v>0.38919129874557301</v>
      </c>
      <c r="F25" s="2">
        <v>0.40086410008370899</v>
      </c>
      <c r="G25" s="2">
        <v>0.43904152698814902</v>
      </c>
      <c r="H25" s="2">
        <v>0.28645133133977702</v>
      </c>
    </row>
    <row r="26" spans="1:8" x14ac:dyDescent="0.25">
      <c r="A26" s="2" t="s">
        <v>191</v>
      </c>
      <c r="B26" s="2" t="s">
        <v>82</v>
      </c>
      <c r="C26" s="2">
        <v>0.219143484719098</v>
      </c>
      <c r="D26" s="2">
        <v>0.32359550241380902</v>
      </c>
      <c r="E26" s="2">
        <v>0.36238916218280798</v>
      </c>
      <c r="F26" s="2">
        <v>0.77894125133752801</v>
      </c>
      <c r="G26" s="2">
        <v>0.70075248368084397</v>
      </c>
      <c r="H26" s="2">
        <v>0.54587484337389502</v>
      </c>
    </row>
    <row r="29" spans="1:8" x14ac:dyDescent="0.25">
      <c r="A29" s="31" t="s">
        <v>79</v>
      </c>
      <c r="B29" s="31"/>
      <c r="C29" s="31"/>
      <c r="D29" s="31"/>
      <c r="E29" s="31"/>
      <c r="F29" s="31"/>
      <c r="G29" s="31"/>
      <c r="H29" s="31"/>
    </row>
    <row r="30" spans="1:8" x14ac:dyDescent="0.25">
      <c r="A30" s="4" t="s">
        <v>64</v>
      </c>
      <c r="B30" s="4" t="s">
        <v>5</v>
      </c>
      <c r="C30" s="4" t="s">
        <v>67</v>
      </c>
      <c r="D30" s="4" t="s">
        <v>68</v>
      </c>
      <c r="E30" s="4" t="s">
        <v>69</v>
      </c>
      <c r="F30" s="4" t="s">
        <v>70</v>
      </c>
      <c r="G30" s="4" t="s">
        <v>71</v>
      </c>
      <c r="H30" s="4" t="s">
        <v>72</v>
      </c>
    </row>
    <row r="31" spans="1:8" x14ac:dyDescent="0.25">
      <c r="A31" s="3" t="s">
        <v>188</v>
      </c>
      <c r="B31" s="3" t="s">
        <v>81</v>
      </c>
      <c r="C31" s="3">
        <v>2327578</v>
      </c>
      <c r="D31" s="3">
        <v>1846884</v>
      </c>
      <c r="E31" s="3">
        <v>1536005</v>
      </c>
      <c r="F31" s="3">
        <v>1051824</v>
      </c>
      <c r="G31" s="3">
        <v>369617</v>
      </c>
      <c r="H31" s="3">
        <v>271631</v>
      </c>
    </row>
    <row r="32" spans="1:8" x14ac:dyDescent="0.25">
      <c r="A32" s="3" t="s">
        <v>188</v>
      </c>
      <c r="B32" s="3" t="s">
        <v>82</v>
      </c>
      <c r="C32" s="3">
        <v>574723</v>
      </c>
      <c r="D32" s="3">
        <v>555507</v>
      </c>
      <c r="E32" s="3">
        <v>528697</v>
      </c>
      <c r="F32" s="3">
        <v>429668</v>
      </c>
      <c r="G32" s="3">
        <v>100911</v>
      </c>
      <c r="H32" s="3">
        <v>142599</v>
      </c>
    </row>
    <row r="33" spans="1:8" x14ac:dyDescent="0.25">
      <c r="A33" s="3" t="s">
        <v>189</v>
      </c>
      <c r="B33" s="3" t="s">
        <v>81</v>
      </c>
      <c r="C33" s="3">
        <v>1604819</v>
      </c>
      <c r="D33" s="3">
        <v>1959355</v>
      </c>
      <c r="E33" s="3">
        <v>2326939</v>
      </c>
      <c r="F33" s="3">
        <v>2531319</v>
      </c>
      <c r="G33" s="3">
        <v>2123998</v>
      </c>
      <c r="H33" s="3">
        <v>2312031</v>
      </c>
    </row>
    <row r="34" spans="1:8" x14ac:dyDescent="0.25">
      <c r="A34" s="3" t="s">
        <v>189</v>
      </c>
      <c r="B34" s="3" t="s">
        <v>82</v>
      </c>
      <c r="C34" s="3">
        <v>47835</v>
      </c>
      <c r="D34" s="3">
        <v>77824</v>
      </c>
      <c r="E34" s="3">
        <v>126678</v>
      </c>
      <c r="F34" s="3">
        <v>205363</v>
      </c>
      <c r="G34" s="3">
        <v>228270</v>
      </c>
      <c r="H34" s="3">
        <v>402470</v>
      </c>
    </row>
    <row r="35" spans="1:8" x14ac:dyDescent="0.25">
      <c r="A35" s="3" t="s">
        <v>190</v>
      </c>
      <c r="B35" s="3" t="s">
        <v>81</v>
      </c>
      <c r="C35" s="3">
        <v>325761</v>
      </c>
      <c r="D35" s="3">
        <v>505519</v>
      </c>
      <c r="E35" s="3">
        <v>606439</v>
      </c>
      <c r="F35" s="3">
        <v>1243081</v>
      </c>
      <c r="G35" s="3">
        <v>1576288</v>
      </c>
      <c r="H35" s="3">
        <v>2408893</v>
      </c>
    </row>
    <row r="36" spans="1:8" x14ac:dyDescent="0.25">
      <c r="A36" s="3" t="s">
        <v>190</v>
      </c>
      <c r="B36" s="3" t="s">
        <v>82</v>
      </c>
      <c r="C36" s="3">
        <v>8354</v>
      </c>
      <c r="D36" s="3">
        <v>14912</v>
      </c>
      <c r="E36" s="3">
        <v>19456</v>
      </c>
      <c r="F36" s="3">
        <v>40352</v>
      </c>
      <c r="G36" s="3">
        <v>75637</v>
      </c>
      <c r="H36" s="3">
        <v>88687</v>
      </c>
    </row>
    <row r="37" spans="1:8" x14ac:dyDescent="0.25">
      <c r="A37" s="3" t="s">
        <v>191</v>
      </c>
      <c r="B37" s="3" t="s">
        <v>81</v>
      </c>
      <c r="C37" s="3">
        <v>200209</v>
      </c>
      <c r="D37" s="3">
        <v>443715</v>
      </c>
      <c r="E37" s="3">
        <v>475775</v>
      </c>
      <c r="F37" s="3">
        <v>468074</v>
      </c>
      <c r="G37" s="3">
        <v>671514</v>
      </c>
      <c r="H37" s="3">
        <v>1201420</v>
      </c>
    </row>
    <row r="38" spans="1:8" x14ac:dyDescent="0.25">
      <c r="A38" s="3" t="s">
        <v>191</v>
      </c>
      <c r="B38" s="3" t="s">
        <v>82</v>
      </c>
      <c r="C38" s="3">
        <v>8615</v>
      </c>
      <c r="D38" s="3">
        <v>16981</v>
      </c>
      <c r="E38" s="3">
        <v>20915</v>
      </c>
      <c r="F38" s="3">
        <v>28061</v>
      </c>
      <c r="G38" s="3">
        <v>29888</v>
      </c>
      <c r="H38" s="3">
        <v>170362</v>
      </c>
    </row>
    <row r="41" spans="1:8" x14ac:dyDescent="0.25">
      <c r="A41" s="31" t="s">
        <v>80</v>
      </c>
      <c r="B41" s="31"/>
      <c r="C41" s="31"/>
      <c r="D41" s="31"/>
      <c r="E41" s="31"/>
      <c r="F41" s="31"/>
      <c r="G41" s="31"/>
      <c r="H41" s="31"/>
    </row>
    <row r="42" spans="1:8" x14ac:dyDescent="0.25">
      <c r="A42" s="4" t="s">
        <v>64</v>
      </c>
      <c r="B42" s="4" t="s">
        <v>5</v>
      </c>
      <c r="C42" s="4" t="s">
        <v>67</v>
      </c>
      <c r="D42" s="4" t="s">
        <v>68</v>
      </c>
      <c r="E42" s="4" t="s">
        <v>69</v>
      </c>
      <c r="F42" s="4" t="s">
        <v>70</v>
      </c>
      <c r="G42" s="4" t="s">
        <v>71</v>
      </c>
      <c r="H42" s="4" t="s">
        <v>72</v>
      </c>
    </row>
    <row r="43" spans="1:8" x14ac:dyDescent="0.25">
      <c r="A43" s="3" t="s">
        <v>188</v>
      </c>
      <c r="B43" s="3" t="s">
        <v>81</v>
      </c>
      <c r="C43" s="3">
        <v>26439</v>
      </c>
      <c r="D43" s="3">
        <v>23779</v>
      </c>
      <c r="E43" s="3">
        <v>23780</v>
      </c>
      <c r="F43" s="3">
        <v>13588</v>
      </c>
      <c r="G43" s="3">
        <v>3796</v>
      </c>
      <c r="H43" s="3">
        <v>3339</v>
      </c>
    </row>
    <row r="44" spans="1:8" x14ac:dyDescent="0.25">
      <c r="A44" s="3" t="s">
        <v>188</v>
      </c>
      <c r="B44" s="3" t="s">
        <v>82</v>
      </c>
      <c r="C44" s="3">
        <v>11170</v>
      </c>
      <c r="D44" s="3">
        <v>11110</v>
      </c>
      <c r="E44" s="3">
        <v>14458</v>
      </c>
      <c r="F44" s="3">
        <v>8523</v>
      </c>
      <c r="G44" s="3">
        <v>1426</v>
      </c>
      <c r="H44" s="3">
        <v>2999</v>
      </c>
    </row>
    <row r="45" spans="1:8" x14ac:dyDescent="0.25">
      <c r="A45" s="3" t="s">
        <v>189</v>
      </c>
      <c r="B45" s="3" t="s">
        <v>81</v>
      </c>
      <c r="C45" s="3">
        <v>15093</v>
      </c>
      <c r="D45" s="3">
        <v>20684</v>
      </c>
      <c r="E45" s="3">
        <v>28522</v>
      </c>
      <c r="F45" s="3">
        <v>26407</v>
      </c>
      <c r="G45" s="3">
        <v>19906</v>
      </c>
      <c r="H45" s="3">
        <v>24873</v>
      </c>
    </row>
    <row r="46" spans="1:8" x14ac:dyDescent="0.25">
      <c r="A46" s="3" t="s">
        <v>189</v>
      </c>
      <c r="B46" s="3" t="s">
        <v>82</v>
      </c>
      <c r="C46" s="3">
        <v>969</v>
      </c>
      <c r="D46" s="3">
        <v>1473</v>
      </c>
      <c r="E46" s="3">
        <v>3374</v>
      </c>
      <c r="F46" s="3">
        <v>3933</v>
      </c>
      <c r="G46" s="3">
        <v>2956</v>
      </c>
      <c r="H46" s="3">
        <v>7283</v>
      </c>
    </row>
    <row r="47" spans="1:8" x14ac:dyDescent="0.25">
      <c r="A47" s="3" t="s">
        <v>190</v>
      </c>
      <c r="B47" s="3" t="s">
        <v>81</v>
      </c>
      <c r="C47" s="3">
        <v>3288</v>
      </c>
      <c r="D47" s="3">
        <v>5378</v>
      </c>
      <c r="E47" s="3">
        <v>7014</v>
      </c>
      <c r="F47" s="3">
        <v>12584</v>
      </c>
      <c r="G47" s="3">
        <v>12769</v>
      </c>
      <c r="H47" s="3">
        <v>19752</v>
      </c>
    </row>
    <row r="48" spans="1:8" x14ac:dyDescent="0.25">
      <c r="A48" s="3" t="s">
        <v>190</v>
      </c>
      <c r="B48" s="3" t="s">
        <v>82</v>
      </c>
      <c r="C48" s="3">
        <v>194</v>
      </c>
      <c r="D48" s="3">
        <v>288</v>
      </c>
      <c r="E48" s="3">
        <v>531</v>
      </c>
      <c r="F48" s="3">
        <v>678</v>
      </c>
      <c r="G48" s="3">
        <v>743</v>
      </c>
      <c r="H48" s="3">
        <v>1492</v>
      </c>
    </row>
    <row r="49" spans="1:8" x14ac:dyDescent="0.25">
      <c r="A49" s="3" t="s">
        <v>191</v>
      </c>
      <c r="B49" s="3" t="s">
        <v>81</v>
      </c>
      <c r="C49" s="3">
        <v>1741</v>
      </c>
      <c r="D49" s="3">
        <v>3681</v>
      </c>
      <c r="E49" s="3">
        <v>5660</v>
      </c>
      <c r="F49" s="3">
        <v>4881</v>
      </c>
      <c r="G49" s="3">
        <v>5142</v>
      </c>
      <c r="H49" s="3">
        <v>9166</v>
      </c>
    </row>
    <row r="50" spans="1:8" x14ac:dyDescent="0.25">
      <c r="A50" s="3" t="s">
        <v>191</v>
      </c>
      <c r="B50" s="3" t="s">
        <v>82</v>
      </c>
      <c r="C50" s="3">
        <v>190</v>
      </c>
      <c r="D50" s="3">
        <v>332</v>
      </c>
      <c r="E50" s="3">
        <v>548</v>
      </c>
      <c r="F50" s="3">
        <v>354</v>
      </c>
      <c r="G50" s="3">
        <v>269</v>
      </c>
      <c r="H50" s="3">
        <v>3152</v>
      </c>
    </row>
  </sheetData>
  <mergeCells count="4">
    <mergeCell ref="A5:H5"/>
    <mergeCell ref="A17:H17"/>
    <mergeCell ref="A29:H29"/>
    <mergeCell ref="A41:H41"/>
  </mergeCells>
  <pageMargins left="0.7" right="0.7" top="0.75" bottom="0.75" header="0.3" footer="0.3"/>
  <pageSetup paperSize="9" orientation="portrait" horizontalDpi="300" verticalDpi="300"/>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dimension ref="A1:H274"/>
  <sheetViews>
    <sheetView workbookViewId="0"/>
  </sheetViews>
  <sheetFormatPr baseColWidth="10" defaultColWidth="11.42578125" defaultRowHeight="15" x14ac:dyDescent="0.25"/>
  <cols>
    <col min="1" max="1" width="10.7109375" bestFit="1" customWidth="1"/>
    <col min="2" max="2" width="40.42578125" bestFit="1" customWidth="1"/>
  </cols>
  <sheetData>
    <row r="1" spans="1:8" x14ac:dyDescent="0.25">
      <c r="A1" s="5" t="str">
        <f>HYPERLINK("#'Indice'!A1", "Indice")</f>
        <v>Indice</v>
      </c>
    </row>
    <row r="2" spans="1:8" x14ac:dyDescent="0.25">
      <c r="A2" s="15" t="s">
        <v>192</v>
      </c>
    </row>
    <row r="3" spans="1:8" x14ac:dyDescent="0.25">
      <c r="A3" s="8" t="s">
        <v>62</v>
      </c>
    </row>
    <row r="5" spans="1:8" x14ac:dyDescent="0.25">
      <c r="A5" s="31" t="s">
        <v>63</v>
      </c>
      <c r="B5" s="31"/>
      <c r="C5" s="31"/>
      <c r="D5" s="31"/>
      <c r="E5" s="31"/>
      <c r="F5" s="31"/>
      <c r="G5" s="31"/>
      <c r="H5" s="31"/>
    </row>
    <row r="6" spans="1:8" x14ac:dyDescent="0.25">
      <c r="A6" s="4" t="s">
        <v>64</v>
      </c>
      <c r="B6" s="4" t="s">
        <v>5</v>
      </c>
      <c r="C6" s="4" t="s">
        <v>67</v>
      </c>
      <c r="D6" s="4" t="s">
        <v>68</v>
      </c>
      <c r="E6" s="4" t="s">
        <v>69</v>
      </c>
      <c r="F6" s="4" t="s">
        <v>70</v>
      </c>
      <c r="G6" s="4" t="s">
        <v>71</v>
      </c>
      <c r="H6" s="4" t="s">
        <v>72</v>
      </c>
    </row>
    <row r="7" spans="1:8" x14ac:dyDescent="0.25">
      <c r="A7" s="1" t="s">
        <v>188</v>
      </c>
      <c r="B7" s="1" t="s">
        <v>83</v>
      </c>
      <c r="C7" s="1">
        <v>54.5359432697296</v>
      </c>
      <c r="D7" s="1">
        <v>22.8157877922058</v>
      </c>
      <c r="E7" s="1">
        <v>13.438834249973301</v>
      </c>
      <c r="F7" s="1">
        <v>11.9715332984924</v>
      </c>
      <c r="G7" s="1">
        <v>6.7667677998542803</v>
      </c>
      <c r="H7" s="1">
        <v>2.6614567264914499</v>
      </c>
    </row>
    <row r="8" spans="1:8" x14ac:dyDescent="0.25">
      <c r="A8" s="1" t="s">
        <v>188</v>
      </c>
      <c r="B8" s="1" t="s">
        <v>84</v>
      </c>
      <c r="C8" s="1">
        <v>39.156851172447197</v>
      </c>
      <c r="D8" s="1">
        <v>20.8308845758438</v>
      </c>
      <c r="E8" s="1">
        <v>15.618109703064</v>
      </c>
      <c r="F8" s="1">
        <v>15.1979193091393</v>
      </c>
      <c r="G8" s="1">
        <v>10.5986297130585</v>
      </c>
      <c r="H8" s="1">
        <v>8.9977361261844599</v>
      </c>
    </row>
    <row r="9" spans="1:8" x14ac:dyDescent="0.25">
      <c r="A9" s="1" t="s">
        <v>188</v>
      </c>
      <c r="B9" s="1" t="s">
        <v>85</v>
      </c>
      <c r="C9" s="1">
        <v>17.182059586048101</v>
      </c>
      <c r="D9" s="1">
        <v>7.7396579086780504</v>
      </c>
      <c r="E9" s="1">
        <v>8.3245582878589595</v>
      </c>
      <c r="F9" s="1">
        <v>11.9620434939861</v>
      </c>
      <c r="G9" s="1">
        <v>6.7829661071300498</v>
      </c>
      <c r="H9" s="1">
        <v>3.85599061846733</v>
      </c>
    </row>
    <row r="10" spans="1:8" x14ac:dyDescent="0.25">
      <c r="A10" s="1" t="s">
        <v>188</v>
      </c>
      <c r="B10" s="1" t="s">
        <v>86</v>
      </c>
      <c r="C10" s="1">
        <v>50.475388765335097</v>
      </c>
      <c r="D10" s="1">
        <v>23.239403963089</v>
      </c>
      <c r="E10" s="1">
        <v>15.0821462273598</v>
      </c>
      <c r="F10" s="1">
        <v>23.744586110115101</v>
      </c>
      <c r="G10" s="1">
        <v>6.9089144468307504</v>
      </c>
      <c r="H10" s="1">
        <v>10.065157711505901</v>
      </c>
    </row>
    <row r="11" spans="1:8" x14ac:dyDescent="0.25">
      <c r="A11" s="1" t="s">
        <v>188</v>
      </c>
      <c r="B11" s="1" t="s">
        <v>87</v>
      </c>
      <c r="C11" s="1">
        <v>71.644979715347304</v>
      </c>
      <c r="D11" s="1">
        <v>56.954145431518597</v>
      </c>
      <c r="E11" s="1">
        <v>37.909594178199796</v>
      </c>
      <c r="F11" s="1">
        <v>27.129274606704701</v>
      </c>
      <c r="G11" s="1">
        <v>9.2561572790145892</v>
      </c>
      <c r="H11" s="1">
        <v>4.9577340483665502</v>
      </c>
    </row>
    <row r="12" spans="1:8" x14ac:dyDescent="0.25">
      <c r="A12" s="1" t="s">
        <v>188</v>
      </c>
      <c r="B12" s="1" t="s">
        <v>88</v>
      </c>
      <c r="C12" s="1">
        <v>65.393710136413603</v>
      </c>
      <c r="D12" s="1">
        <v>49.581021070480297</v>
      </c>
      <c r="E12" s="1">
        <v>39.157566428184502</v>
      </c>
      <c r="F12" s="1">
        <v>23.108384013176</v>
      </c>
      <c r="G12" s="1">
        <v>9.0901695191860199</v>
      </c>
      <c r="H12" s="1">
        <v>5.9458490461111104</v>
      </c>
    </row>
    <row r="13" spans="1:8" x14ac:dyDescent="0.25">
      <c r="A13" s="1" t="s">
        <v>188</v>
      </c>
      <c r="B13" s="1" t="s">
        <v>89</v>
      </c>
      <c r="C13" s="1">
        <v>39.218187332153299</v>
      </c>
      <c r="D13" s="1">
        <v>28.219515085220301</v>
      </c>
      <c r="E13" s="1">
        <v>21.252506971359299</v>
      </c>
      <c r="F13" s="1">
        <v>10.1445756852627</v>
      </c>
      <c r="G13" s="1">
        <v>3.5937055945396401</v>
      </c>
      <c r="H13" s="1">
        <v>1.44028151407838</v>
      </c>
    </row>
    <row r="14" spans="1:8" x14ac:dyDescent="0.25">
      <c r="A14" s="1" t="s">
        <v>188</v>
      </c>
      <c r="B14" s="1" t="s">
        <v>90</v>
      </c>
      <c r="C14" s="1">
        <v>72.592812776565594</v>
      </c>
      <c r="D14" s="1">
        <v>62.178313732147203</v>
      </c>
      <c r="E14" s="1">
        <v>57.494753599166899</v>
      </c>
      <c r="F14" s="1">
        <v>41.0476684570312</v>
      </c>
      <c r="G14" s="1">
        <v>12.545433640480001</v>
      </c>
      <c r="H14" s="1">
        <v>7.6211035251617396</v>
      </c>
    </row>
    <row r="15" spans="1:8" x14ac:dyDescent="0.25">
      <c r="A15" s="1" t="s">
        <v>188</v>
      </c>
      <c r="B15" s="1" t="s">
        <v>91</v>
      </c>
      <c r="C15" s="1">
        <v>86.677223443985</v>
      </c>
      <c r="D15" s="1">
        <v>78.570246696472196</v>
      </c>
      <c r="E15" s="1">
        <v>72.522115707397504</v>
      </c>
      <c r="F15" s="1">
        <v>55.534595251083402</v>
      </c>
      <c r="G15" s="1">
        <v>24.6490821242332</v>
      </c>
      <c r="H15" s="1">
        <v>17.574575543403601</v>
      </c>
    </row>
    <row r="16" spans="1:8" x14ac:dyDescent="0.25">
      <c r="A16" s="1" t="s">
        <v>188</v>
      </c>
      <c r="B16" s="1" t="s">
        <v>92</v>
      </c>
      <c r="C16" s="1"/>
      <c r="D16" s="1"/>
      <c r="E16" s="1"/>
      <c r="F16" s="1">
        <v>57.680785655975299</v>
      </c>
      <c r="G16" s="1">
        <v>24.848222732543899</v>
      </c>
      <c r="H16" s="1">
        <v>19.586403667926799</v>
      </c>
    </row>
    <row r="17" spans="1:8" x14ac:dyDescent="0.25">
      <c r="A17" s="1" t="s">
        <v>188</v>
      </c>
      <c r="B17" s="1" t="s">
        <v>93</v>
      </c>
      <c r="C17" s="1">
        <v>76.328331232070894</v>
      </c>
      <c r="D17" s="1">
        <v>64.650297164917006</v>
      </c>
      <c r="E17" s="1">
        <v>55.521029233932502</v>
      </c>
      <c r="F17" s="1">
        <v>40.555959939956701</v>
      </c>
      <c r="G17" s="1">
        <v>15.811724960804</v>
      </c>
      <c r="H17" s="1">
        <v>10.8072735369205</v>
      </c>
    </row>
    <row r="18" spans="1:8" x14ac:dyDescent="0.25">
      <c r="A18" s="1" t="s">
        <v>188</v>
      </c>
      <c r="B18" s="1" t="s">
        <v>94</v>
      </c>
      <c r="C18" s="1">
        <v>84.678930044174194</v>
      </c>
      <c r="D18" s="1">
        <v>74.423861503601103</v>
      </c>
      <c r="E18" s="1">
        <v>64.527451992034898</v>
      </c>
      <c r="F18" s="1">
        <v>45.346057415008502</v>
      </c>
      <c r="G18" s="1">
        <v>18.977747857570598</v>
      </c>
      <c r="H18" s="1">
        <v>10.97631752491</v>
      </c>
    </row>
    <row r="19" spans="1:8" x14ac:dyDescent="0.25">
      <c r="A19" s="1" t="s">
        <v>188</v>
      </c>
      <c r="B19" s="1" t="s">
        <v>95</v>
      </c>
      <c r="C19" s="1">
        <v>75.642186403274494</v>
      </c>
      <c r="D19" s="1">
        <v>58.537548780441298</v>
      </c>
      <c r="E19" s="1">
        <v>48.5680639743805</v>
      </c>
      <c r="F19" s="1">
        <v>38.219633698463397</v>
      </c>
      <c r="G19" s="1">
        <v>11.0225349664688</v>
      </c>
      <c r="H19" s="1">
        <v>9.7380399703979492</v>
      </c>
    </row>
    <row r="20" spans="1:8" x14ac:dyDescent="0.25">
      <c r="A20" s="1" t="s">
        <v>188</v>
      </c>
      <c r="B20" s="1" t="s">
        <v>96</v>
      </c>
      <c r="C20" s="1">
        <v>73.290604352950993</v>
      </c>
      <c r="D20" s="1">
        <v>58.5982859134674</v>
      </c>
      <c r="E20" s="1">
        <v>52.693015336990399</v>
      </c>
      <c r="F20" s="1">
        <v>34.424948692321799</v>
      </c>
      <c r="G20" s="1">
        <v>11.6115733981133</v>
      </c>
      <c r="H20" s="1">
        <v>6.0400534421205503</v>
      </c>
    </row>
    <row r="21" spans="1:8" x14ac:dyDescent="0.25">
      <c r="A21" s="1" t="s">
        <v>188</v>
      </c>
      <c r="B21" s="1" t="s">
        <v>97</v>
      </c>
      <c r="C21" s="1">
        <v>44.844067096710198</v>
      </c>
      <c r="D21" s="1">
        <v>24.576796591281902</v>
      </c>
      <c r="E21" s="1">
        <v>22.526593506336202</v>
      </c>
      <c r="F21" s="1">
        <v>7.2092145681381199</v>
      </c>
      <c r="G21" s="1">
        <v>2.70943343639374</v>
      </c>
      <c r="H21" s="1">
        <v>1.66053473949432</v>
      </c>
    </row>
    <row r="22" spans="1:8" x14ac:dyDescent="0.25">
      <c r="A22" s="1" t="s">
        <v>188</v>
      </c>
      <c r="B22" s="1" t="s">
        <v>98</v>
      </c>
      <c r="C22" s="1">
        <v>21.540755033492999</v>
      </c>
      <c r="D22" s="1">
        <v>10.3734597563744</v>
      </c>
      <c r="E22" s="1">
        <v>4.1033927351236299</v>
      </c>
      <c r="F22" s="1">
        <v>4.6129055321216601</v>
      </c>
      <c r="G22" s="1">
        <v>1.1707225814461699</v>
      </c>
      <c r="H22" s="1">
        <v>0.58966153301298596</v>
      </c>
    </row>
    <row r="23" spans="1:8" x14ac:dyDescent="0.25">
      <c r="A23" s="1" t="s">
        <v>189</v>
      </c>
      <c r="B23" s="1" t="s">
        <v>83</v>
      </c>
      <c r="C23" s="1">
        <v>39.964359998703003</v>
      </c>
      <c r="D23" s="1">
        <v>61.214655637741103</v>
      </c>
      <c r="E23" s="1">
        <v>56.1055362224579</v>
      </c>
      <c r="F23" s="1">
        <v>51.1867642402649</v>
      </c>
      <c r="G23" s="1">
        <v>37.313136458396897</v>
      </c>
      <c r="H23" s="1">
        <v>25.155317783355699</v>
      </c>
    </row>
    <row r="24" spans="1:8" x14ac:dyDescent="0.25">
      <c r="A24" s="1" t="s">
        <v>189</v>
      </c>
      <c r="B24" s="1" t="s">
        <v>84</v>
      </c>
      <c r="C24" s="1">
        <v>43.103218078613303</v>
      </c>
      <c r="D24" s="1">
        <v>44.5740789175034</v>
      </c>
      <c r="E24" s="1">
        <v>32.221537828445399</v>
      </c>
      <c r="F24" s="1">
        <v>33.277165889739997</v>
      </c>
      <c r="G24" s="1">
        <v>30.858287215232799</v>
      </c>
      <c r="H24" s="1">
        <v>26.7521023750305</v>
      </c>
    </row>
    <row r="25" spans="1:8" x14ac:dyDescent="0.25">
      <c r="A25" s="1" t="s">
        <v>189</v>
      </c>
      <c r="B25" s="1" t="s">
        <v>85</v>
      </c>
      <c r="C25" s="1">
        <v>47.249034047126798</v>
      </c>
      <c r="D25" s="1">
        <v>28.5541415214539</v>
      </c>
      <c r="E25" s="1">
        <v>24.474346637725802</v>
      </c>
      <c r="F25" s="1">
        <v>19.968995451927199</v>
      </c>
      <c r="G25" s="1">
        <v>23.3838051557541</v>
      </c>
      <c r="H25" s="1">
        <v>21.8727111816406</v>
      </c>
    </row>
    <row r="26" spans="1:8" x14ac:dyDescent="0.25">
      <c r="A26" s="1" t="s">
        <v>189</v>
      </c>
      <c r="B26" s="1" t="s">
        <v>86</v>
      </c>
      <c r="C26" s="1">
        <v>38.5023146867752</v>
      </c>
      <c r="D26" s="1">
        <v>38.933056592941298</v>
      </c>
      <c r="E26" s="1">
        <v>56.686496734619098</v>
      </c>
      <c r="F26" s="1">
        <v>45.824503898620598</v>
      </c>
      <c r="G26" s="1">
        <v>50.235402584075899</v>
      </c>
      <c r="H26" s="1">
        <v>39.793080091476398</v>
      </c>
    </row>
    <row r="27" spans="1:8" x14ac:dyDescent="0.25">
      <c r="A27" s="1" t="s">
        <v>189</v>
      </c>
      <c r="B27" s="1" t="s">
        <v>87</v>
      </c>
      <c r="C27" s="1">
        <v>23.924747109413101</v>
      </c>
      <c r="D27" s="1">
        <v>28.031456470489498</v>
      </c>
      <c r="E27" s="1">
        <v>46.235775947570801</v>
      </c>
      <c r="F27" s="1">
        <v>57.224190235137897</v>
      </c>
      <c r="G27" s="1">
        <v>58.031165599822998</v>
      </c>
      <c r="H27" s="1">
        <v>47.976011037826503</v>
      </c>
    </row>
    <row r="28" spans="1:8" x14ac:dyDescent="0.25">
      <c r="A28" s="1" t="s">
        <v>189</v>
      </c>
      <c r="B28" s="1" t="s">
        <v>88</v>
      </c>
      <c r="C28" s="1">
        <v>25.3904432058334</v>
      </c>
      <c r="D28" s="1">
        <v>38.465642929077099</v>
      </c>
      <c r="E28" s="1">
        <v>45.755282044410698</v>
      </c>
      <c r="F28" s="1">
        <v>53.7604629993439</v>
      </c>
      <c r="G28" s="1">
        <v>55.160659551620498</v>
      </c>
      <c r="H28" s="1">
        <v>48.955824971199</v>
      </c>
    </row>
    <row r="29" spans="1:8" x14ac:dyDescent="0.25">
      <c r="A29" s="1" t="s">
        <v>189</v>
      </c>
      <c r="B29" s="1" t="s">
        <v>89</v>
      </c>
      <c r="C29" s="1">
        <v>45.2956318855286</v>
      </c>
      <c r="D29" s="1">
        <v>47.124230861663797</v>
      </c>
      <c r="E29" s="1">
        <v>52.111333608627298</v>
      </c>
      <c r="F29" s="1">
        <v>45.653209090232799</v>
      </c>
      <c r="G29" s="1">
        <v>32.616850733756998</v>
      </c>
      <c r="H29" s="1">
        <v>25.202330946922299</v>
      </c>
    </row>
    <row r="30" spans="1:8" x14ac:dyDescent="0.25">
      <c r="A30" s="1" t="s">
        <v>189</v>
      </c>
      <c r="B30" s="1" t="s">
        <v>90</v>
      </c>
      <c r="C30" s="1">
        <v>24.556109309196501</v>
      </c>
      <c r="D30" s="1">
        <v>29.3153524398804</v>
      </c>
      <c r="E30" s="1">
        <v>35.059940814971903</v>
      </c>
      <c r="F30" s="1">
        <v>47.766232490539601</v>
      </c>
      <c r="G30" s="1">
        <v>68.105065822601304</v>
      </c>
      <c r="H30" s="1">
        <v>57.776057720184298</v>
      </c>
    </row>
    <row r="31" spans="1:8" x14ac:dyDescent="0.25">
      <c r="A31" s="1" t="s">
        <v>189</v>
      </c>
      <c r="B31" s="1" t="s">
        <v>91</v>
      </c>
      <c r="C31" s="1">
        <v>11.4688947796822</v>
      </c>
      <c r="D31" s="1">
        <v>17.1305373311043</v>
      </c>
      <c r="E31" s="1">
        <v>23.202370107173898</v>
      </c>
      <c r="F31" s="1">
        <v>38.598722219467199</v>
      </c>
      <c r="G31" s="1">
        <v>59.373056888580301</v>
      </c>
      <c r="H31" s="1">
        <v>52.864664793014498</v>
      </c>
    </row>
    <row r="32" spans="1:8" x14ac:dyDescent="0.25">
      <c r="A32" s="1" t="s">
        <v>189</v>
      </c>
      <c r="B32" s="1" t="s">
        <v>92</v>
      </c>
      <c r="C32" s="1"/>
      <c r="D32" s="1"/>
      <c r="E32" s="1"/>
      <c r="F32" s="1">
        <v>37.962990999221802</v>
      </c>
      <c r="G32" s="1">
        <v>64.195716381072998</v>
      </c>
      <c r="H32" s="1">
        <v>53.8570523262024</v>
      </c>
    </row>
    <row r="33" spans="1:8" x14ac:dyDescent="0.25">
      <c r="A33" s="1" t="s">
        <v>189</v>
      </c>
      <c r="B33" s="1" t="s">
        <v>93</v>
      </c>
      <c r="C33" s="1">
        <v>18.150857090950002</v>
      </c>
      <c r="D33" s="1">
        <v>28.287431597709698</v>
      </c>
      <c r="E33" s="1">
        <v>36.8573546409607</v>
      </c>
      <c r="F33" s="1">
        <v>45.4082399606705</v>
      </c>
      <c r="G33" s="1">
        <v>61.266678571701</v>
      </c>
      <c r="H33" s="1">
        <v>52.965807914733901</v>
      </c>
    </row>
    <row r="34" spans="1:8" x14ac:dyDescent="0.25">
      <c r="A34" s="1" t="s">
        <v>189</v>
      </c>
      <c r="B34" s="1" t="s">
        <v>94</v>
      </c>
      <c r="C34" s="1">
        <v>12.242429703474</v>
      </c>
      <c r="D34" s="1">
        <v>20.005285739898699</v>
      </c>
      <c r="E34" s="1">
        <v>28.478792309761001</v>
      </c>
      <c r="F34" s="1">
        <v>44.6003884077072</v>
      </c>
      <c r="G34" s="1">
        <v>63.926303386688197</v>
      </c>
      <c r="H34" s="1">
        <v>56.111347675323501</v>
      </c>
    </row>
    <row r="35" spans="1:8" x14ac:dyDescent="0.25">
      <c r="A35" s="1" t="s">
        <v>189</v>
      </c>
      <c r="B35" s="1" t="s">
        <v>95</v>
      </c>
      <c r="C35" s="1">
        <v>19.1771000623703</v>
      </c>
      <c r="D35" s="1">
        <v>33.910128474235499</v>
      </c>
      <c r="E35" s="1">
        <v>39.759773015976002</v>
      </c>
      <c r="F35" s="1">
        <v>46.788612008094802</v>
      </c>
      <c r="G35" s="1">
        <v>60.522657632827801</v>
      </c>
      <c r="H35" s="1">
        <v>57.450526952743502</v>
      </c>
    </row>
    <row r="36" spans="1:8" x14ac:dyDescent="0.25">
      <c r="A36" s="1" t="s">
        <v>189</v>
      </c>
      <c r="B36" s="1" t="s">
        <v>96</v>
      </c>
      <c r="C36" s="1">
        <v>23.0608686804771</v>
      </c>
      <c r="D36" s="1">
        <v>34.092003107070902</v>
      </c>
      <c r="E36" s="1">
        <v>41.279059648513801</v>
      </c>
      <c r="F36" s="1">
        <v>54.205518960952801</v>
      </c>
      <c r="G36" s="1">
        <v>58.927899599075303</v>
      </c>
      <c r="H36" s="1">
        <v>52.665817737579303</v>
      </c>
    </row>
    <row r="37" spans="1:8" x14ac:dyDescent="0.25">
      <c r="A37" s="1" t="s">
        <v>189</v>
      </c>
      <c r="B37" s="1" t="s">
        <v>97</v>
      </c>
      <c r="C37" s="1">
        <v>39.164265990257299</v>
      </c>
      <c r="D37" s="1">
        <v>51.868593692779498</v>
      </c>
      <c r="E37" s="1">
        <v>57.534593343734699</v>
      </c>
      <c r="F37" s="1">
        <v>53.793901205062902</v>
      </c>
      <c r="G37" s="1">
        <v>39.6693468093872</v>
      </c>
      <c r="H37" s="1">
        <v>31.258279085159302</v>
      </c>
    </row>
    <row r="38" spans="1:8" x14ac:dyDescent="0.25">
      <c r="A38" s="1" t="s">
        <v>189</v>
      </c>
      <c r="B38" s="1" t="s">
        <v>98</v>
      </c>
      <c r="C38" s="1">
        <v>62.634372711181598</v>
      </c>
      <c r="D38" s="1">
        <v>49.305832386016803</v>
      </c>
      <c r="E38" s="1">
        <v>49.065557122230501</v>
      </c>
      <c r="F38" s="1">
        <v>23.2223197817802</v>
      </c>
      <c r="G38" s="1">
        <v>14.648126065731001</v>
      </c>
      <c r="H38" s="1">
        <v>10.194975882768601</v>
      </c>
    </row>
    <row r="39" spans="1:8" x14ac:dyDescent="0.25">
      <c r="A39" s="1" t="s">
        <v>190</v>
      </c>
      <c r="B39" s="1" t="s">
        <v>83</v>
      </c>
      <c r="C39" s="1">
        <v>3.83867099881172</v>
      </c>
      <c r="D39" s="1">
        <v>12.935909628868099</v>
      </c>
      <c r="E39" s="1">
        <v>21.506568789482099</v>
      </c>
      <c r="F39" s="1">
        <v>33.237162232399001</v>
      </c>
      <c r="G39" s="1">
        <v>46.567004919052103</v>
      </c>
      <c r="H39" s="1">
        <v>48.776468634605401</v>
      </c>
    </row>
    <row r="40" spans="1:8" x14ac:dyDescent="0.25">
      <c r="A40" s="1" t="s">
        <v>190</v>
      </c>
      <c r="B40" s="1" t="s">
        <v>84</v>
      </c>
      <c r="C40" s="1">
        <v>12.5445425510406</v>
      </c>
      <c r="D40" s="1">
        <v>19.485633075237299</v>
      </c>
      <c r="E40" s="1">
        <v>29.650965332984899</v>
      </c>
      <c r="F40" s="1">
        <v>38.565841317176798</v>
      </c>
      <c r="G40" s="1">
        <v>40.2067840099335</v>
      </c>
      <c r="H40" s="1">
        <v>47.919186949729898</v>
      </c>
    </row>
    <row r="41" spans="1:8" x14ac:dyDescent="0.25">
      <c r="A41" s="1" t="s">
        <v>190</v>
      </c>
      <c r="B41" s="1" t="s">
        <v>85</v>
      </c>
      <c r="C41" s="1">
        <v>23.723451793193799</v>
      </c>
      <c r="D41" s="1">
        <v>30.2934408187866</v>
      </c>
      <c r="E41" s="1">
        <v>35.198569297790499</v>
      </c>
      <c r="F41" s="1">
        <v>49.158969521522501</v>
      </c>
      <c r="G41" s="1">
        <v>42.1357035636902</v>
      </c>
      <c r="H41" s="1">
        <v>48.610526323318503</v>
      </c>
    </row>
    <row r="42" spans="1:8" x14ac:dyDescent="0.25">
      <c r="A42" s="1" t="s">
        <v>190</v>
      </c>
      <c r="B42" s="1" t="s">
        <v>86</v>
      </c>
      <c r="C42" s="1">
        <v>7.1927398443222001</v>
      </c>
      <c r="D42" s="1">
        <v>24.834172427654298</v>
      </c>
      <c r="E42" s="1">
        <v>17.510589957237201</v>
      </c>
      <c r="F42" s="1">
        <v>22.920441627502399</v>
      </c>
      <c r="G42" s="1">
        <v>32.833611965179401</v>
      </c>
      <c r="H42" s="1">
        <v>30.953598022460898</v>
      </c>
    </row>
    <row r="43" spans="1:8" x14ac:dyDescent="0.25">
      <c r="A43" s="1" t="s">
        <v>190</v>
      </c>
      <c r="B43" s="1" t="s">
        <v>87</v>
      </c>
      <c r="C43" s="1">
        <v>4.1504483669996297</v>
      </c>
      <c r="D43" s="1">
        <v>10.6265209615231</v>
      </c>
      <c r="E43" s="1">
        <v>11.7017216980457</v>
      </c>
      <c r="F43" s="1">
        <v>14.560858905315399</v>
      </c>
      <c r="G43" s="1">
        <v>27.898699045181299</v>
      </c>
      <c r="H43" s="1">
        <v>34.4971120357513</v>
      </c>
    </row>
    <row r="44" spans="1:8" x14ac:dyDescent="0.25">
      <c r="A44" s="1" t="s">
        <v>190</v>
      </c>
      <c r="B44" s="1" t="s">
        <v>88</v>
      </c>
      <c r="C44" s="1">
        <v>6.5943725407123601</v>
      </c>
      <c r="D44" s="1">
        <v>7.0171609520912197</v>
      </c>
      <c r="E44" s="1">
        <v>9.6354246139526403</v>
      </c>
      <c r="F44" s="1">
        <v>18.018011748790698</v>
      </c>
      <c r="G44" s="1">
        <v>27.883341908454899</v>
      </c>
      <c r="H44" s="1">
        <v>31.618216633796699</v>
      </c>
    </row>
    <row r="45" spans="1:8" x14ac:dyDescent="0.25">
      <c r="A45" s="1" t="s">
        <v>190</v>
      </c>
      <c r="B45" s="1" t="s">
        <v>89</v>
      </c>
      <c r="C45" s="1">
        <v>8.4322512149810809</v>
      </c>
      <c r="D45" s="1">
        <v>11.823205649852801</v>
      </c>
      <c r="E45" s="1">
        <v>13.2765308022499</v>
      </c>
      <c r="F45" s="1">
        <v>29.772204160690301</v>
      </c>
      <c r="G45" s="1">
        <v>42.177420854568503</v>
      </c>
      <c r="H45" s="1">
        <v>47.2262859344482</v>
      </c>
    </row>
    <row r="46" spans="1:8" x14ac:dyDescent="0.25">
      <c r="A46" s="1" t="s">
        <v>190</v>
      </c>
      <c r="B46" s="1" t="s">
        <v>90</v>
      </c>
      <c r="C46" s="1">
        <v>1.75646785646677</v>
      </c>
      <c r="D46" s="1">
        <v>4.2864270508289302</v>
      </c>
      <c r="E46" s="1">
        <v>5.4613709449768102</v>
      </c>
      <c r="F46" s="1">
        <v>9.7800441086292302</v>
      </c>
      <c r="G46" s="1">
        <v>16.789741814136502</v>
      </c>
      <c r="H46" s="1">
        <v>24.144105613231702</v>
      </c>
    </row>
    <row r="47" spans="1:8" x14ac:dyDescent="0.25">
      <c r="A47" s="1" t="s">
        <v>190</v>
      </c>
      <c r="B47" s="1" t="s">
        <v>91</v>
      </c>
      <c r="C47" s="1">
        <v>1.3871534727513799</v>
      </c>
      <c r="D47" s="1">
        <v>2.2332718595862402</v>
      </c>
      <c r="E47" s="1">
        <v>2.1804286167025602</v>
      </c>
      <c r="F47" s="1">
        <v>4.5242171734571501</v>
      </c>
      <c r="G47" s="1">
        <v>13.136522471904801</v>
      </c>
      <c r="H47" s="1">
        <v>15.363058447837799</v>
      </c>
    </row>
    <row r="48" spans="1:8" x14ac:dyDescent="0.25">
      <c r="A48" s="1" t="s">
        <v>190</v>
      </c>
      <c r="B48" s="1" t="s">
        <v>92</v>
      </c>
      <c r="C48" s="1"/>
      <c r="D48" s="1"/>
      <c r="E48" s="1"/>
      <c r="F48" s="1">
        <v>3.3529639244079599</v>
      </c>
      <c r="G48" s="1">
        <v>8.2653641700744593</v>
      </c>
      <c r="H48" s="1">
        <v>9.9351167678833008</v>
      </c>
    </row>
    <row r="49" spans="1:8" x14ac:dyDescent="0.25">
      <c r="A49" s="1" t="s">
        <v>190</v>
      </c>
      <c r="B49" s="1" t="s">
        <v>93</v>
      </c>
      <c r="C49" s="1">
        <v>4.0797781199216798</v>
      </c>
      <c r="D49" s="1">
        <v>4.87041175365448</v>
      </c>
      <c r="E49" s="1">
        <v>5.4250933229923204</v>
      </c>
      <c r="F49" s="1">
        <v>11.638788133859601</v>
      </c>
      <c r="G49" s="1">
        <v>19.1934421658516</v>
      </c>
      <c r="H49" s="1">
        <v>23.9899098873138</v>
      </c>
    </row>
    <row r="50" spans="1:8" x14ac:dyDescent="0.25">
      <c r="A50" s="1" t="s">
        <v>190</v>
      </c>
      <c r="B50" s="1" t="s">
        <v>94</v>
      </c>
      <c r="C50" s="1">
        <v>2.29961071163416</v>
      </c>
      <c r="D50" s="1">
        <v>3.7975318729877499</v>
      </c>
      <c r="E50" s="1">
        <v>4.4494599103927603</v>
      </c>
      <c r="F50" s="1">
        <v>8.3231195807457006</v>
      </c>
      <c r="G50" s="1">
        <v>14.1697347164154</v>
      </c>
      <c r="H50" s="1">
        <v>16.614858806133299</v>
      </c>
    </row>
    <row r="51" spans="1:8" x14ac:dyDescent="0.25">
      <c r="A51" s="1" t="s">
        <v>190</v>
      </c>
      <c r="B51" s="1" t="s">
        <v>95</v>
      </c>
      <c r="C51" s="1">
        <v>3.8112271577119801</v>
      </c>
      <c r="D51" s="1">
        <v>4.6602863818407103</v>
      </c>
      <c r="E51" s="1">
        <v>7.7924318611621901</v>
      </c>
      <c r="F51" s="1">
        <v>11.112031340599099</v>
      </c>
      <c r="G51" s="1">
        <v>21.358743309974699</v>
      </c>
      <c r="H51" s="1">
        <v>20.769360661506699</v>
      </c>
    </row>
    <row r="52" spans="1:8" x14ac:dyDescent="0.25">
      <c r="A52" s="1" t="s">
        <v>190</v>
      </c>
      <c r="B52" s="1" t="s">
        <v>96</v>
      </c>
      <c r="C52" s="1">
        <v>2.6618864387273802</v>
      </c>
      <c r="D52" s="1">
        <v>4.0331788361072496</v>
      </c>
      <c r="E52" s="1">
        <v>4.0195882320404097</v>
      </c>
      <c r="F52" s="1">
        <v>9.6718929708003998</v>
      </c>
      <c r="G52" s="1">
        <v>24.306197464466099</v>
      </c>
      <c r="H52" s="1">
        <v>24.145270884037</v>
      </c>
    </row>
    <row r="53" spans="1:8" x14ac:dyDescent="0.25">
      <c r="A53" s="1" t="s">
        <v>190</v>
      </c>
      <c r="B53" s="1" t="s">
        <v>97</v>
      </c>
      <c r="C53" s="1">
        <v>10.7285089790821</v>
      </c>
      <c r="D53" s="1">
        <v>16.691778600215901</v>
      </c>
      <c r="E53" s="1">
        <v>12.604901194572401</v>
      </c>
      <c r="F53" s="1">
        <v>29.4678330421448</v>
      </c>
      <c r="G53" s="1">
        <v>44.662144780158997</v>
      </c>
      <c r="H53" s="1">
        <v>53.3505022525787</v>
      </c>
    </row>
    <row r="54" spans="1:8" x14ac:dyDescent="0.25">
      <c r="A54" s="1" t="s">
        <v>190</v>
      </c>
      <c r="B54" s="1" t="s">
        <v>98</v>
      </c>
      <c r="C54" s="1">
        <v>12.825337052345301</v>
      </c>
      <c r="D54" s="1">
        <v>30.217677354812601</v>
      </c>
      <c r="E54" s="1">
        <v>31.869739294052099</v>
      </c>
      <c r="F54" s="1">
        <v>56.679314374923699</v>
      </c>
      <c r="G54" s="1">
        <v>50.636100769042997</v>
      </c>
      <c r="H54" s="1">
        <v>63.304686546325698</v>
      </c>
    </row>
    <row r="55" spans="1:8" x14ac:dyDescent="0.25">
      <c r="A55" s="1" t="s">
        <v>191</v>
      </c>
      <c r="B55" s="1" t="s">
        <v>83</v>
      </c>
      <c r="C55" s="1">
        <v>1.66102629154921</v>
      </c>
      <c r="D55" s="1">
        <v>3.0336491763591802</v>
      </c>
      <c r="E55" s="1">
        <v>8.9490607380867004</v>
      </c>
      <c r="F55" s="1">
        <v>3.6045394837856302</v>
      </c>
      <c r="G55" s="1">
        <v>9.35308933258057</v>
      </c>
      <c r="H55" s="1">
        <v>23.406757414341001</v>
      </c>
    </row>
    <row r="56" spans="1:8" x14ac:dyDescent="0.25">
      <c r="A56" s="1" t="s">
        <v>191</v>
      </c>
      <c r="B56" s="1" t="s">
        <v>84</v>
      </c>
      <c r="C56" s="1">
        <v>5.1953855901956603</v>
      </c>
      <c r="D56" s="1">
        <v>15.1094064116478</v>
      </c>
      <c r="E56" s="1">
        <v>22.5093856453896</v>
      </c>
      <c r="F56" s="1">
        <v>12.959076464176199</v>
      </c>
      <c r="G56" s="1">
        <v>18.336297571659099</v>
      </c>
      <c r="H56" s="1">
        <v>16.3309767842293</v>
      </c>
    </row>
    <row r="57" spans="1:8" x14ac:dyDescent="0.25">
      <c r="A57" s="1" t="s">
        <v>191</v>
      </c>
      <c r="B57" s="1" t="s">
        <v>85</v>
      </c>
      <c r="C57" s="1">
        <v>11.8454538285732</v>
      </c>
      <c r="D57" s="1">
        <v>33.412757515907302</v>
      </c>
      <c r="E57" s="1">
        <v>32.002526521682697</v>
      </c>
      <c r="F57" s="1">
        <v>18.909992277622202</v>
      </c>
      <c r="G57" s="1">
        <v>27.697524428367601</v>
      </c>
      <c r="H57" s="1">
        <v>25.660774111747699</v>
      </c>
    </row>
    <row r="58" spans="1:8" x14ac:dyDescent="0.25">
      <c r="A58" s="1" t="s">
        <v>191</v>
      </c>
      <c r="B58" s="1" t="s">
        <v>86</v>
      </c>
      <c r="C58" s="1">
        <v>3.8295570760965298</v>
      </c>
      <c r="D58" s="1">
        <v>12.993367016315499</v>
      </c>
      <c r="E58" s="1">
        <v>10.720769315958</v>
      </c>
      <c r="F58" s="1">
        <v>7.5104683637619001</v>
      </c>
      <c r="G58" s="1">
        <v>10.022072494030001</v>
      </c>
      <c r="H58" s="1">
        <v>19.188165664672901</v>
      </c>
    </row>
    <row r="59" spans="1:8" x14ac:dyDescent="0.25">
      <c r="A59" s="1" t="s">
        <v>191</v>
      </c>
      <c r="B59" s="1" t="s">
        <v>87</v>
      </c>
      <c r="C59" s="1">
        <v>0.27982725296169503</v>
      </c>
      <c r="D59" s="1">
        <v>4.3878745287656802</v>
      </c>
      <c r="E59" s="1">
        <v>4.1529089212417603</v>
      </c>
      <c r="F59" s="1">
        <v>1.08567634597421</v>
      </c>
      <c r="G59" s="1">
        <v>4.8139773309230796</v>
      </c>
      <c r="H59" s="1">
        <v>12.569141387939499</v>
      </c>
    </row>
    <row r="60" spans="1:8" x14ac:dyDescent="0.25">
      <c r="A60" s="1" t="s">
        <v>191</v>
      </c>
      <c r="B60" s="1" t="s">
        <v>88</v>
      </c>
      <c r="C60" s="1">
        <v>2.6214739307761201</v>
      </c>
      <c r="D60" s="1">
        <v>4.9361757934093502</v>
      </c>
      <c r="E60" s="1">
        <v>5.4517272859811801</v>
      </c>
      <c r="F60" s="1">
        <v>5.1131378859281504</v>
      </c>
      <c r="G60" s="1">
        <v>7.8658275306224796</v>
      </c>
      <c r="H60" s="1">
        <v>13.480111956596399</v>
      </c>
    </row>
    <row r="61" spans="1:8" x14ac:dyDescent="0.25">
      <c r="A61" s="1" t="s">
        <v>191</v>
      </c>
      <c r="B61" s="1" t="s">
        <v>89</v>
      </c>
      <c r="C61" s="1">
        <v>7.0539303123951003</v>
      </c>
      <c r="D61" s="1">
        <v>12.833049893379201</v>
      </c>
      <c r="E61" s="1">
        <v>13.3596271276474</v>
      </c>
      <c r="F61" s="1">
        <v>14.4300103187561</v>
      </c>
      <c r="G61" s="1">
        <v>21.612021327018699</v>
      </c>
      <c r="H61" s="1">
        <v>26.131102442741401</v>
      </c>
    </row>
    <row r="62" spans="1:8" x14ac:dyDescent="0.25">
      <c r="A62" s="1" t="s">
        <v>191</v>
      </c>
      <c r="B62" s="1" t="s">
        <v>90</v>
      </c>
      <c r="C62" s="1">
        <v>1.09461043030024</v>
      </c>
      <c r="D62" s="1">
        <v>4.2199049144983301</v>
      </c>
      <c r="E62" s="1">
        <v>1.9839348271489099</v>
      </c>
      <c r="F62" s="1">
        <v>1.40605522319674</v>
      </c>
      <c r="G62" s="1">
        <v>2.5597564876079599</v>
      </c>
      <c r="H62" s="1">
        <v>10.4587346315384</v>
      </c>
    </row>
    <row r="63" spans="1:8" x14ac:dyDescent="0.25">
      <c r="A63" s="1" t="s">
        <v>191</v>
      </c>
      <c r="B63" s="1" t="s">
        <v>91</v>
      </c>
      <c r="C63" s="1">
        <v>0.46672960743308101</v>
      </c>
      <c r="D63" s="1">
        <v>2.0659469068050398</v>
      </c>
      <c r="E63" s="1">
        <v>2.0950872451067002</v>
      </c>
      <c r="F63" s="1">
        <v>1.34246563538909</v>
      </c>
      <c r="G63" s="1">
        <v>2.8413398191332799</v>
      </c>
      <c r="H63" s="1">
        <v>14.197699725627899</v>
      </c>
    </row>
    <row r="64" spans="1:8" x14ac:dyDescent="0.25">
      <c r="A64" s="1" t="s">
        <v>191</v>
      </c>
      <c r="B64" s="1" t="s">
        <v>92</v>
      </c>
      <c r="C64" s="1"/>
      <c r="D64" s="1"/>
      <c r="E64" s="1"/>
      <c r="F64" s="1">
        <v>1.00325848907232</v>
      </c>
      <c r="G64" s="1">
        <v>2.6906944811344098</v>
      </c>
      <c r="H64" s="1">
        <v>16.6214302182198</v>
      </c>
    </row>
    <row r="65" spans="1:8" x14ac:dyDescent="0.25">
      <c r="A65" s="1" t="s">
        <v>191</v>
      </c>
      <c r="B65" s="1" t="s">
        <v>93</v>
      </c>
      <c r="C65" s="1">
        <v>1.44103029742837</v>
      </c>
      <c r="D65" s="1">
        <v>2.1918617188930498</v>
      </c>
      <c r="E65" s="1">
        <v>2.19652373343706</v>
      </c>
      <c r="F65" s="1">
        <v>2.39701066166162</v>
      </c>
      <c r="G65" s="1">
        <v>3.7281565368175502</v>
      </c>
      <c r="H65" s="1">
        <v>12.2370064258575</v>
      </c>
    </row>
    <row r="66" spans="1:8" x14ac:dyDescent="0.25">
      <c r="A66" s="1" t="s">
        <v>191</v>
      </c>
      <c r="B66" s="1" t="s">
        <v>94</v>
      </c>
      <c r="C66" s="1">
        <v>0.77903158962726604</v>
      </c>
      <c r="D66" s="1">
        <v>1.7733188346028299</v>
      </c>
      <c r="E66" s="1">
        <v>2.54429373890162</v>
      </c>
      <c r="F66" s="1">
        <v>1.7304359003901499</v>
      </c>
      <c r="G66" s="1">
        <v>2.92621720582247</v>
      </c>
      <c r="H66" s="1">
        <v>16.297474503517201</v>
      </c>
    </row>
    <row r="67" spans="1:8" x14ac:dyDescent="0.25">
      <c r="A67" s="1" t="s">
        <v>191</v>
      </c>
      <c r="B67" s="1" t="s">
        <v>95</v>
      </c>
      <c r="C67" s="1">
        <v>1.3694842346012599</v>
      </c>
      <c r="D67" s="1">
        <v>2.8920359909534499</v>
      </c>
      <c r="E67" s="1">
        <v>3.8797300308942799</v>
      </c>
      <c r="F67" s="1">
        <v>3.8797225803136799</v>
      </c>
      <c r="G67" s="1">
        <v>7.09606558084488</v>
      </c>
      <c r="H67" s="1">
        <v>12.042075395584099</v>
      </c>
    </row>
    <row r="68" spans="1:8" x14ac:dyDescent="0.25">
      <c r="A68" s="1" t="s">
        <v>191</v>
      </c>
      <c r="B68" s="1" t="s">
        <v>96</v>
      </c>
      <c r="C68" s="1">
        <v>0.98664052784442902</v>
      </c>
      <c r="D68" s="1">
        <v>3.2765310257673299</v>
      </c>
      <c r="E68" s="1">
        <v>2.0083377137780198</v>
      </c>
      <c r="F68" s="1">
        <v>1.6976431012153601</v>
      </c>
      <c r="G68" s="1">
        <v>5.15433065593243</v>
      </c>
      <c r="H68" s="1">
        <v>17.148859798908202</v>
      </c>
    </row>
    <row r="69" spans="1:8" x14ac:dyDescent="0.25">
      <c r="A69" s="1" t="s">
        <v>191</v>
      </c>
      <c r="B69" s="1" t="s">
        <v>97</v>
      </c>
      <c r="C69" s="1">
        <v>5.2631579339504198</v>
      </c>
      <c r="D69" s="1">
        <v>6.8628318607807204</v>
      </c>
      <c r="E69" s="1">
        <v>7.3339134454727199</v>
      </c>
      <c r="F69" s="1">
        <v>9.5290519297123009</v>
      </c>
      <c r="G69" s="1">
        <v>12.9590734839439</v>
      </c>
      <c r="H69" s="1">
        <v>13.7306839227676</v>
      </c>
    </row>
    <row r="70" spans="1:8" x14ac:dyDescent="0.25">
      <c r="A70" s="1" t="s">
        <v>191</v>
      </c>
      <c r="B70" s="1" t="s">
        <v>98</v>
      </c>
      <c r="C70" s="1">
        <v>2.99953427165747</v>
      </c>
      <c r="D70" s="1">
        <v>10.103029757738099</v>
      </c>
      <c r="E70" s="1">
        <v>14.9613127112389</v>
      </c>
      <c r="F70" s="1">
        <v>15.4854625463486</v>
      </c>
      <c r="G70" s="1">
        <v>33.545053005218499</v>
      </c>
      <c r="H70" s="1">
        <v>25.910675525665301</v>
      </c>
    </row>
    <row r="73" spans="1:8" x14ac:dyDescent="0.25">
      <c r="A73" s="31" t="s">
        <v>78</v>
      </c>
      <c r="B73" s="31"/>
      <c r="C73" s="31"/>
      <c r="D73" s="31"/>
      <c r="E73" s="31"/>
      <c r="F73" s="31"/>
      <c r="G73" s="31"/>
      <c r="H73" s="31"/>
    </row>
    <row r="74" spans="1:8" x14ac:dyDescent="0.25">
      <c r="A74" s="4" t="s">
        <v>64</v>
      </c>
      <c r="B74" s="4" t="s">
        <v>5</v>
      </c>
      <c r="C74" s="4" t="s">
        <v>67</v>
      </c>
      <c r="D74" s="4" t="s">
        <v>68</v>
      </c>
      <c r="E74" s="4" t="s">
        <v>69</v>
      </c>
      <c r="F74" s="4" t="s">
        <v>70</v>
      </c>
      <c r="G74" s="4" t="s">
        <v>71</v>
      </c>
      <c r="H74" s="4" t="s">
        <v>72</v>
      </c>
    </row>
    <row r="75" spans="1:8" x14ac:dyDescent="0.25">
      <c r="A75" s="2" t="s">
        <v>188</v>
      </c>
      <c r="B75" s="2" t="s">
        <v>83</v>
      </c>
      <c r="C75" s="2">
        <v>2.3588927462696998</v>
      </c>
      <c r="D75" s="2">
        <v>1.9333906471729301</v>
      </c>
      <c r="E75" s="2">
        <v>2.2770363837480501</v>
      </c>
      <c r="F75" s="2">
        <v>1.5628082677721999</v>
      </c>
      <c r="G75" s="2">
        <v>0.89749312028288797</v>
      </c>
      <c r="H75" s="2">
        <v>0.400871410965919</v>
      </c>
    </row>
    <row r="76" spans="1:8" x14ac:dyDescent="0.25">
      <c r="A76" s="2" t="s">
        <v>188</v>
      </c>
      <c r="B76" s="2" t="s">
        <v>84</v>
      </c>
      <c r="C76" s="2">
        <v>2.6673391461372402</v>
      </c>
      <c r="D76" s="2">
        <v>1.5004768967628499</v>
      </c>
      <c r="E76" s="2">
        <v>2.0494507625698999</v>
      </c>
      <c r="F76" s="2">
        <v>1.3000101782381499</v>
      </c>
      <c r="G76" s="2">
        <v>1.1822401545941801</v>
      </c>
      <c r="H76" s="2">
        <v>1.22900996357203</v>
      </c>
    </row>
    <row r="77" spans="1:8" x14ac:dyDescent="0.25">
      <c r="A77" s="2" t="s">
        <v>188</v>
      </c>
      <c r="B77" s="2" t="s">
        <v>85</v>
      </c>
      <c r="C77" s="2">
        <v>1.4147718437015999</v>
      </c>
      <c r="D77" s="2">
        <v>0.86057363077998195</v>
      </c>
      <c r="E77" s="2">
        <v>1.2133630923926799</v>
      </c>
      <c r="F77" s="2">
        <v>1.11950440332294</v>
      </c>
      <c r="G77" s="2">
        <v>1.0718164965510399</v>
      </c>
      <c r="H77" s="2">
        <v>0.61417291872203394</v>
      </c>
    </row>
    <row r="78" spans="1:8" x14ac:dyDescent="0.25">
      <c r="A78" s="2" t="s">
        <v>188</v>
      </c>
      <c r="B78" s="2" t="s">
        <v>86</v>
      </c>
      <c r="C78" s="2">
        <v>1.97000540792942</v>
      </c>
      <c r="D78" s="2">
        <v>1.3460877351462801</v>
      </c>
      <c r="E78" s="2">
        <v>1.1195150204002899</v>
      </c>
      <c r="F78" s="2">
        <v>1.54400300234556</v>
      </c>
      <c r="G78" s="2">
        <v>0.83397924900054898</v>
      </c>
      <c r="H78" s="2">
        <v>0.84562133997678801</v>
      </c>
    </row>
    <row r="79" spans="1:8" x14ac:dyDescent="0.25">
      <c r="A79" s="2" t="s">
        <v>188</v>
      </c>
      <c r="B79" s="2" t="s">
        <v>87</v>
      </c>
      <c r="C79" s="2">
        <v>3.6661237478256199</v>
      </c>
      <c r="D79" s="2">
        <v>2.8501139953732499</v>
      </c>
      <c r="E79" s="2">
        <v>1.7206598073244099</v>
      </c>
      <c r="F79" s="2">
        <v>1.9471412524581</v>
      </c>
      <c r="G79" s="2">
        <v>0.87911970913410198</v>
      </c>
      <c r="H79" s="2">
        <v>0.49613495357334603</v>
      </c>
    </row>
    <row r="80" spans="1:8" x14ac:dyDescent="0.25">
      <c r="A80" s="2" t="s">
        <v>188</v>
      </c>
      <c r="B80" s="2" t="s">
        <v>88</v>
      </c>
      <c r="C80" s="2">
        <v>1.79204512387514</v>
      </c>
      <c r="D80" s="2">
        <v>1.81367341428995</v>
      </c>
      <c r="E80" s="2">
        <v>1.4701840467751</v>
      </c>
      <c r="F80" s="2">
        <v>1.2178089469671201</v>
      </c>
      <c r="G80" s="2">
        <v>0.66879722289740995</v>
      </c>
      <c r="H80" s="2">
        <v>0.48831016756594198</v>
      </c>
    </row>
    <row r="81" spans="1:8" x14ac:dyDescent="0.25">
      <c r="A81" s="2" t="s">
        <v>188</v>
      </c>
      <c r="B81" s="2" t="s">
        <v>89</v>
      </c>
      <c r="C81" s="2">
        <v>2.09505707025528</v>
      </c>
      <c r="D81" s="2">
        <v>1.2418206781148899</v>
      </c>
      <c r="E81" s="2">
        <v>0.86109377443790402</v>
      </c>
      <c r="F81" s="2">
        <v>0.60864179395139195</v>
      </c>
      <c r="G81" s="2">
        <v>0.25545109529048199</v>
      </c>
      <c r="H81" s="2">
        <v>0.135559262707829</v>
      </c>
    </row>
    <row r="82" spans="1:8" x14ac:dyDescent="0.25">
      <c r="A82" s="2" t="s">
        <v>188</v>
      </c>
      <c r="B82" s="2" t="s">
        <v>90</v>
      </c>
      <c r="C82" s="2">
        <v>4.1582651436328897</v>
      </c>
      <c r="D82" s="2">
        <v>2.6988158002495801</v>
      </c>
      <c r="E82" s="2">
        <v>1.7265450209379201</v>
      </c>
      <c r="F82" s="2">
        <v>2.0823009312152898</v>
      </c>
      <c r="G82" s="2">
        <v>1.5776978805661199</v>
      </c>
      <c r="H82" s="2">
        <v>0.505026616156101</v>
      </c>
    </row>
    <row r="83" spans="1:8" x14ac:dyDescent="0.25">
      <c r="A83" s="2" t="s">
        <v>188</v>
      </c>
      <c r="B83" s="2" t="s">
        <v>91</v>
      </c>
      <c r="C83" s="2">
        <v>1.57877523452044</v>
      </c>
      <c r="D83" s="2">
        <v>2.0958794280886699</v>
      </c>
      <c r="E83" s="2">
        <v>1.6716098412871401</v>
      </c>
      <c r="F83" s="2">
        <v>1.86877455562353</v>
      </c>
      <c r="G83" s="2">
        <v>1.5785941854119301</v>
      </c>
      <c r="H83" s="2">
        <v>0.74293776415288404</v>
      </c>
    </row>
    <row r="84" spans="1:8" x14ac:dyDescent="0.25">
      <c r="A84" s="2" t="s">
        <v>188</v>
      </c>
      <c r="B84" s="2" t="s">
        <v>92</v>
      </c>
      <c r="C84" s="2"/>
      <c r="D84" s="2"/>
      <c r="E84" s="2"/>
      <c r="F84" s="2">
        <v>1.8533641472458799</v>
      </c>
      <c r="G84" s="2">
        <v>1.7400521785020799</v>
      </c>
      <c r="H84" s="2">
        <v>0.89826984331011805</v>
      </c>
    </row>
    <row r="85" spans="1:8" x14ac:dyDescent="0.25">
      <c r="A85" s="2" t="s">
        <v>188</v>
      </c>
      <c r="B85" s="2" t="s">
        <v>93</v>
      </c>
      <c r="C85" s="2">
        <v>1.9625857472419701</v>
      </c>
      <c r="D85" s="2">
        <v>1.3585272245109099</v>
      </c>
      <c r="E85" s="2">
        <v>1.6574438661336901</v>
      </c>
      <c r="F85" s="2">
        <v>1.8670778721571</v>
      </c>
      <c r="G85" s="2">
        <v>0.96675390377640702</v>
      </c>
      <c r="H85" s="2">
        <v>0.45738751068711297</v>
      </c>
    </row>
    <row r="86" spans="1:8" x14ac:dyDescent="0.25">
      <c r="A86" s="2" t="s">
        <v>188</v>
      </c>
      <c r="B86" s="2" t="s">
        <v>94</v>
      </c>
      <c r="C86" s="2">
        <v>1.8092177808284799</v>
      </c>
      <c r="D86" s="2">
        <v>1.51521032676101</v>
      </c>
      <c r="E86" s="2">
        <v>1.6803355887532201</v>
      </c>
      <c r="F86" s="2">
        <v>1.7794840037822699</v>
      </c>
      <c r="G86" s="2">
        <v>1.09710032120347</v>
      </c>
      <c r="H86" s="2">
        <v>0.52801412530243397</v>
      </c>
    </row>
    <row r="87" spans="1:8" x14ac:dyDescent="0.25">
      <c r="A87" s="2" t="s">
        <v>188</v>
      </c>
      <c r="B87" s="2" t="s">
        <v>95</v>
      </c>
      <c r="C87" s="2">
        <v>1.99320949614048</v>
      </c>
      <c r="D87" s="2">
        <v>2.1766919642686799</v>
      </c>
      <c r="E87" s="2">
        <v>2.7438675984740302</v>
      </c>
      <c r="F87" s="2">
        <v>1.5968516469001801</v>
      </c>
      <c r="G87" s="2">
        <v>0.98630636930465698</v>
      </c>
      <c r="H87" s="2">
        <v>0.555579643696547</v>
      </c>
    </row>
    <row r="88" spans="1:8" x14ac:dyDescent="0.25">
      <c r="A88" s="2" t="s">
        <v>188</v>
      </c>
      <c r="B88" s="2" t="s">
        <v>96</v>
      </c>
      <c r="C88" s="2">
        <v>1.6654750332236301</v>
      </c>
      <c r="D88" s="2">
        <v>1.73761304467916</v>
      </c>
      <c r="E88" s="2">
        <v>1.69875342398882</v>
      </c>
      <c r="F88" s="2">
        <v>1.8027594313025499</v>
      </c>
      <c r="G88" s="2">
        <v>0.884180888533592</v>
      </c>
      <c r="H88" s="2">
        <v>0.42975596152245998</v>
      </c>
    </row>
    <row r="89" spans="1:8" x14ac:dyDescent="0.25">
      <c r="A89" s="2" t="s">
        <v>188</v>
      </c>
      <c r="B89" s="2" t="s">
        <v>97</v>
      </c>
      <c r="C89" s="2">
        <v>2.70597245544195</v>
      </c>
      <c r="D89" s="2">
        <v>2.0114902406930901</v>
      </c>
      <c r="E89" s="2">
        <v>1.8934071063995399</v>
      </c>
      <c r="F89" s="2">
        <v>0.75460420921444904</v>
      </c>
      <c r="G89" s="2">
        <v>0.46198321506381002</v>
      </c>
      <c r="H89" s="2">
        <v>0.38144926074892299</v>
      </c>
    </row>
    <row r="90" spans="1:8" x14ac:dyDescent="0.25">
      <c r="A90" s="2" t="s">
        <v>188</v>
      </c>
      <c r="B90" s="2" t="s">
        <v>98</v>
      </c>
      <c r="C90" s="2">
        <v>1.456752512604</v>
      </c>
      <c r="D90" s="2">
        <v>1.28685506060719</v>
      </c>
      <c r="E90" s="2">
        <v>0.73500927537679706</v>
      </c>
      <c r="F90" s="2">
        <v>0.48529487103223801</v>
      </c>
      <c r="G90" s="2">
        <v>0.277526187710464</v>
      </c>
      <c r="H90" s="2">
        <v>0.26836439501494203</v>
      </c>
    </row>
    <row r="91" spans="1:8" x14ac:dyDescent="0.25">
      <c r="A91" s="2" t="s">
        <v>189</v>
      </c>
      <c r="B91" s="2" t="s">
        <v>83</v>
      </c>
      <c r="C91" s="2">
        <v>2.37547978758812</v>
      </c>
      <c r="D91" s="2">
        <v>2.0267087966203698</v>
      </c>
      <c r="E91" s="2">
        <v>3.3201962709426902</v>
      </c>
      <c r="F91" s="2">
        <v>2.77331341058016</v>
      </c>
      <c r="G91" s="2">
        <v>1.92416086792946</v>
      </c>
      <c r="H91" s="2">
        <v>1.1236209422349901</v>
      </c>
    </row>
    <row r="92" spans="1:8" x14ac:dyDescent="0.25">
      <c r="A92" s="2" t="s">
        <v>189</v>
      </c>
      <c r="B92" s="2" t="s">
        <v>84</v>
      </c>
      <c r="C92" s="2">
        <v>1.7514504492282901</v>
      </c>
      <c r="D92" s="2">
        <v>2.0830871537327802</v>
      </c>
      <c r="E92" s="2">
        <v>2.3108892142772701</v>
      </c>
      <c r="F92" s="2">
        <v>1.7431411892175701</v>
      </c>
      <c r="G92" s="2">
        <v>1.7383072525262799</v>
      </c>
      <c r="H92" s="2">
        <v>1.08347907662392</v>
      </c>
    </row>
    <row r="93" spans="1:8" x14ac:dyDescent="0.25">
      <c r="A93" s="2" t="s">
        <v>189</v>
      </c>
      <c r="B93" s="2" t="s">
        <v>85</v>
      </c>
      <c r="C93" s="2">
        <v>2.26202420890331</v>
      </c>
      <c r="D93" s="2">
        <v>2.9748449102044101</v>
      </c>
      <c r="E93" s="2">
        <v>2.5876190513372399</v>
      </c>
      <c r="F93" s="2">
        <v>1.63747034966946</v>
      </c>
      <c r="G93" s="2">
        <v>2.0555617287754999</v>
      </c>
      <c r="H93" s="2">
        <v>0.97744921222329095</v>
      </c>
    </row>
    <row r="94" spans="1:8" x14ac:dyDescent="0.25">
      <c r="A94" s="2" t="s">
        <v>189</v>
      </c>
      <c r="B94" s="2" t="s">
        <v>86</v>
      </c>
      <c r="C94" s="2">
        <v>1.6995256766676901</v>
      </c>
      <c r="D94" s="2">
        <v>3.4219417721033101</v>
      </c>
      <c r="E94" s="2">
        <v>1.4939403161406499</v>
      </c>
      <c r="F94" s="2">
        <v>3.31042632460594</v>
      </c>
      <c r="G94" s="2">
        <v>2.5839425623416901</v>
      </c>
      <c r="H94" s="2">
        <v>1.49132069200277</v>
      </c>
    </row>
    <row r="95" spans="1:8" x14ac:dyDescent="0.25">
      <c r="A95" s="2" t="s">
        <v>189</v>
      </c>
      <c r="B95" s="2" t="s">
        <v>87</v>
      </c>
      <c r="C95" s="2">
        <v>3.19749340415001</v>
      </c>
      <c r="D95" s="2">
        <v>1.7555987462401399</v>
      </c>
      <c r="E95" s="2">
        <v>1.53220212087035</v>
      </c>
      <c r="F95" s="2">
        <v>2.09170263260603</v>
      </c>
      <c r="G95" s="2">
        <v>1.49690499529243</v>
      </c>
      <c r="H95" s="2">
        <v>1.5753490850329399</v>
      </c>
    </row>
    <row r="96" spans="1:8" x14ac:dyDescent="0.25">
      <c r="A96" s="2" t="s">
        <v>189</v>
      </c>
      <c r="B96" s="2" t="s">
        <v>88</v>
      </c>
      <c r="C96" s="2">
        <v>1.4704235829412899</v>
      </c>
      <c r="D96" s="2">
        <v>1.8507160246372201</v>
      </c>
      <c r="E96" s="2">
        <v>1.37954335659742</v>
      </c>
      <c r="F96" s="2">
        <v>1.436906773597</v>
      </c>
      <c r="G96" s="2">
        <v>1.52479289099574</v>
      </c>
      <c r="H96" s="2">
        <v>0.88684866204857804</v>
      </c>
    </row>
    <row r="97" spans="1:8" x14ac:dyDescent="0.25">
      <c r="A97" s="2" t="s">
        <v>189</v>
      </c>
      <c r="B97" s="2" t="s">
        <v>89</v>
      </c>
      <c r="C97" s="2">
        <v>1.9222874194383599</v>
      </c>
      <c r="D97" s="2">
        <v>1.45459407940507</v>
      </c>
      <c r="E97" s="2">
        <v>0.90119885280728296</v>
      </c>
      <c r="F97" s="2">
        <v>0.99712852388620399</v>
      </c>
      <c r="G97" s="2">
        <v>0.98466780036687895</v>
      </c>
      <c r="H97" s="2">
        <v>0.560998590663075</v>
      </c>
    </row>
    <row r="98" spans="1:8" x14ac:dyDescent="0.25">
      <c r="A98" s="2" t="s">
        <v>189</v>
      </c>
      <c r="B98" s="2" t="s">
        <v>90</v>
      </c>
      <c r="C98" s="2">
        <v>4.22232709825039</v>
      </c>
      <c r="D98" s="2">
        <v>2.81160678714514</v>
      </c>
      <c r="E98" s="2">
        <v>1.5761336311698</v>
      </c>
      <c r="F98" s="2">
        <v>1.8301898613572101</v>
      </c>
      <c r="G98" s="2">
        <v>3.5013165324926399</v>
      </c>
      <c r="H98" s="2">
        <v>0.99010569974780105</v>
      </c>
    </row>
    <row r="99" spans="1:8" x14ac:dyDescent="0.25">
      <c r="A99" s="2" t="s">
        <v>189</v>
      </c>
      <c r="B99" s="2" t="s">
        <v>91</v>
      </c>
      <c r="C99" s="2">
        <v>1.3708456419408299</v>
      </c>
      <c r="D99" s="2">
        <v>1.51493027806282</v>
      </c>
      <c r="E99" s="2">
        <v>1.34669505059719</v>
      </c>
      <c r="F99" s="2">
        <v>1.75221506506205</v>
      </c>
      <c r="G99" s="2">
        <v>1.41630424186587</v>
      </c>
      <c r="H99" s="2">
        <v>0.97085358574986502</v>
      </c>
    </row>
    <row r="100" spans="1:8" x14ac:dyDescent="0.25">
      <c r="A100" s="2" t="s">
        <v>189</v>
      </c>
      <c r="B100" s="2" t="s">
        <v>92</v>
      </c>
      <c r="C100" s="2"/>
      <c r="D100" s="2"/>
      <c r="E100" s="2"/>
      <c r="F100" s="2">
        <v>1.6804965212941201</v>
      </c>
      <c r="G100" s="2">
        <v>1.7444940283894499</v>
      </c>
      <c r="H100" s="2">
        <v>1.1281281709671001</v>
      </c>
    </row>
    <row r="101" spans="1:8" x14ac:dyDescent="0.25">
      <c r="A101" s="2" t="s">
        <v>189</v>
      </c>
      <c r="B101" s="2" t="s">
        <v>93</v>
      </c>
      <c r="C101" s="2">
        <v>1.40500860288739</v>
      </c>
      <c r="D101" s="2">
        <v>1.1207777075469501</v>
      </c>
      <c r="E101" s="2">
        <v>1.23493354767561</v>
      </c>
      <c r="F101" s="2">
        <v>1.4562120661139499</v>
      </c>
      <c r="G101" s="2">
        <v>1.4334729872643901</v>
      </c>
      <c r="H101" s="2">
        <v>0.93717677518725395</v>
      </c>
    </row>
    <row r="102" spans="1:8" x14ac:dyDescent="0.25">
      <c r="A102" s="2" t="s">
        <v>189</v>
      </c>
      <c r="B102" s="2" t="s">
        <v>94</v>
      </c>
      <c r="C102" s="2">
        <v>1.54695967212319</v>
      </c>
      <c r="D102" s="2">
        <v>1.1978115886449801</v>
      </c>
      <c r="E102" s="2">
        <v>1.24749215319753</v>
      </c>
      <c r="F102" s="2">
        <v>1.80546175688505</v>
      </c>
      <c r="G102" s="2">
        <v>1.39209050685167</v>
      </c>
      <c r="H102" s="2">
        <v>0.95866341143846501</v>
      </c>
    </row>
    <row r="103" spans="1:8" x14ac:dyDescent="0.25">
      <c r="A103" s="2" t="s">
        <v>189</v>
      </c>
      <c r="B103" s="2" t="s">
        <v>95</v>
      </c>
      <c r="C103" s="2">
        <v>1.2364333495497699</v>
      </c>
      <c r="D103" s="2">
        <v>1.66258867830038</v>
      </c>
      <c r="E103" s="2">
        <v>2.02911179512739</v>
      </c>
      <c r="F103" s="2">
        <v>1.7735352739691701</v>
      </c>
      <c r="G103" s="2">
        <v>1.92224904894829</v>
      </c>
      <c r="H103" s="2">
        <v>1.0230930522084201</v>
      </c>
    </row>
    <row r="104" spans="1:8" x14ac:dyDescent="0.25">
      <c r="A104" s="2" t="s">
        <v>189</v>
      </c>
      <c r="B104" s="2" t="s">
        <v>96</v>
      </c>
      <c r="C104" s="2">
        <v>1.57192498445511</v>
      </c>
      <c r="D104" s="2">
        <v>1.46531444042921</v>
      </c>
      <c r="E104" s="2">
        <v>1.5582799911498999</v>
      </c>
      <c r="F104" s="2">
        <v>1.6724089160561599</v>
      </c>
      <c r="G104" s="2">
        <v>2.1417126059532201</v>
      </c>
      <c r="H104" s="2">
        <v>1.14698121324182</v>
      </c>
    </row>
    <row r="105" spans="1:8" x14ac:dyDescent="0.25">
      <c r="A105" s="2" t="s">
        <v>189</v>
      </c>
      <c r="B105" s="2" t="s">
        <v>97</v>
      </c>
      <c r="C105" s="2">
        <v>1.95489525794983</v>
      </c>
      <c r="D105" s="2">
        <v>1.8996050581335999</v>
      </c>
      <c r="E105" s="2">
        <v>2.3756369948387102</v>
      </c>
      <c r="F105" s="2">
        <v>3.7170574069023101</v>
      </c>
      <c r="G105" s="2">
        <v>2.4205399677157402</v>
      </c>
      <c r="H105" s="2">
        <v>1.5637636184692401</v>
      </c>
    </row>
    <row r="106" spans="1:8" x14ac:dyDescent="0.25">
      <c r="A106" s="2" t="s">
        <v>189</v>
      </c>
      <c r="B106" s="2" t="s">
        <v>98</v>
      </c>
      <c r="C106" s="2">
        <v>1.88292246311903</v>
      </c>
      <c r="D106" s="2">
        <v>2.4208888411521898</v>
      </c>
      <c r="E106" s="2">
        <v>2.6713464409112899</v>
      </c>
      <c r="F106" s="2">
        <v>2.4040212854742999</v>
      </c>
      <c r="G106" s="2">
        <v>1.36090703308582</v>
      </c>
      <c r="H106" s="2">
        <v>0.86967917159199704</v>
      </c>
    </row>
    <row r="107" spans="1:8" x14ac:dyDescent="0.25">
      <c r="A107" s="2" t="s">
        <v>190</v>
      </c>
      <c r="B107" s="2" t="s">
        <v>83</v>
      </c>
      <c r="C107" s="2">
        <v>0.76546715572476398</v>
      </c>
      <c r="D107" s="2">
        <v>1.4212762936949701</v>
      </c>
      <c r="E107" s="2">
        <v>1.93398799747229</v>
      </c>
      <c r="F107" s="2">
        <v>2.2471612319350198</v>
      </c>
      <c r="G107" s="2">
        <v>2.0366365090012599</v>
      </c>
      <c r="H107" s="2">
        <v>1.3268926180899101</v>
      </c>
    </row>
    <row r="108" spans="1:8" x14ac:dyDescent="0.25">
      <c r="A108" s="2" t="s">
        <v>190</v>
      </c>
      <c r="B108" s="2" t="s">
        <v>84</v>
      </c>
      <c r="C108" s="2">
        <v>1.0430934838950601</v>
      </c>
      <c r="D108" s="2">
        <v>1.2954129837453401</v>
      </c>
      <c r="E108" s="2">
        <v>2.53431890159845</v>
      </c>
      <c r="F108" s="2">
        <v>1.9198844209313399</v>
      </c>
      <c r="G108" s="2">
        <v>1.60480737686157</v>
      </c>
      <c r="H108" s="2">
        <v>1.4102363027632201</v>
      </c>
    </row>
    <row r="109" spans="1:8" x14ac:dyDescent="0.25">
      <c r="A109" s="2" t="s">
        <v>190</v>
      </c>
      <c r="B109" s="2" t="s">
        <v>85</v>
      </c>
      <c r="C109" s="2">
        <v>2.26676035672426</v>
      </c>
      <c r="D109" s="2">
        <v>1.9030485302209901</v>
      </c>
      <c r="E109" s="2">
        <v>1.94884724915028</v>
      </c>
      <c r="F109" s="2">
        <v>2.0139563828706701</v>
      </c>
      <c r="G109" s="2">
        <v>1.7425056546926501</v>
      </c>
      <c r="H109" s="2">
        <v>1.32110202684999</v>
      </c>
    </row>
    <row r="110" spans="1:8" x14ac:dyDescent="0.25">
      <c r="A110" s="2" t="s">
        <v>190</v>
      </c>
      <c r="B110" s="2" t="s">
        <v>86</v>
      </c>
      <c r="C110" s="2">
        <v>0.82603767514228799</v>
      </c>
      <c r="D110" s="2">
        <v>3.0242934823036198</v>
      </c>
      <c r="E110" s="2">
        <v>0.96976226195693005</v>
      </c>
      <c r="F110" s="2">
        <v>2.4460464715957602</v>
      </c>
      <c r="G110" s="2">
        <v>2.0407743752002698</v>
      </c>
      <c r="H110" s="2">
        <v>1.2880944646894901</v>
      </c>
    </row>
    <row r="111" spans="1:8" x14ac:dyDescent="0.25">
      <c r="A111" s="2" t="s">
        <v>190</v>
      </c>
      <c r="B111" s="2" t="s">
        <v>87</v>
      </c>
      <c r="C111" s="2">
        <v>2.11864616721869</v>
      </c>
      <c r="D111" s="2">
        <v>1.7212137579917901</v>
      </c>
      <c r="E111" s="2">
        <v>0.99988682195544198</v>
      </c>
      <c r="F111" s="2">
        <v>1.7384110018611001</v>
      </c>
      <c r="G111" s="2">
        <v>1.39711704105139</v>
      </c>
      <c r="H111" s="2">
        <v>1.6298741102218599</v>
      </c>
    </row>
    <row r="112" spans="1:8" x14ac:dyDescent="0.25">
      <c r="A112" s="2" t="s">
        <v>190</v>
      </c>
      <c r="B112" s="2" t="s">
        <v>88</v>
      </c>
      <c r="C112" s="2">
        <v>1.0030738078057799</v>
      </c>
      <c r="D112" s="2">
        <v>0.63626836054027103</v>
      </c>
      <c r="E112" s="2">
        <v>0.87660448625683796</v>
      </c>
      <c r="F112" s="2">
        <v>1.2316362932324401</v>
      </c>
      <c r="G112" s="2">
        <v>1.2822341173887299</v>
      </c>
      <c r="H112" s="2">
        <v>0.85914023220539104</v>
      </c>
    </row>
    <row r="113" spans="1:8" x14ac:dyDescent="0.25">
      <c r="A113" s="2" t="s">
        <v>190</v>
      </c>
      <c r="B113" s="2" t="s">
        <v>89</v>
      </c>
      <c r="C113" s="2">
        <v>0.68987468257546403</v>
      </c>
      <c r="D113" s="2">
        <v>0.97771929576993</v>
      </c>
      <c r="E113" s="2">
        <v>0.68169487640261694</v>
      </c>
      <c r="F113" s="2">
        <v>1.0626056231558301</v>
      </c>
      <c r="G113" s="2">
        <v>1.2962861917913</v>
      </c>
      <c r="H113" s="2">
        <v>0.64918296411633503</v>
      </c>
    </row>
    <row r="114" spans="1:8" x14ac:dyDescent="0.25">
      <c r="A114" s="2" t="s">
        <v>190</v>
      </c>
      <c r="B114" s="2" t="s">
        <v>90</v>
      </c>
      <c r="C114" s="2">
        <v>0.50721587613225005</v>
      </c>
      <c r="D114" s="2">
        <v>0.67858630791306496</v>
      </c>
      <c r="E114" s="2">
        <v>0.74363253079354796</v>
      </c>
      <c r="F114" s="2">
        <v>1.2247784994542601</v>
      </c>
      <c r="G114" s="2">
        <v>2.0819757133722301</v>
      </c>
      <c r="H114" s="2">
        <v>0.91118616983294498</v>
      </c>
    </row>
    <row r="115" spans="1:8" x14ac:dyDescent="0.25">
      <c r="A115" s="2" t="s">
        <v>190</v>
      </c>
      <c r="B115" s="2" t="s">
        <v>91</v>
      </c>
      <c r="C115" s="2">
        <v>0.36675867158919601</v>
      </c>
      <c r="D115" s="2">
        <v>0.60006845742464099</v>
      </c>
      <c r="E115" s="2">
        <v>0.52438452839851402</v>
      </c>
      <c r="F115" s="2">
        <v>0.65242210403084799</v>
      </c>
      <c r="G115" s="2">
        <v>1.39826098456979</v>
      </c>
      <c r="H115" s="2">
        <v>0.74499631300568603</v>
      </c>
    </row>
    <row r="116" spans="1:8" x14ac:dyDescent="0.25">
      <c r="A116" s="2" t="s">
        <v>190</v>
      </c>
      <c r="B116" s="2" t="s">
        <v>92</v>
      </c>
      <c r="C116" s="2"/>
      <c r="D116" s="2"/>
      <c r="E116" s="2"/>
      <c r="F116" s="2">
        <v>0.98576489835977599</v>
      </c>
      <c r="G116" s="2">
        <v>0.71395244449377104</v>
      </c>
      <c r="H116" s="2">
        <v>0.73250238783657595</v>
      </c>
    </row>
    <row r="117" spans="1:8" x14ac:dyDescent="0.25">
      <c r="A117" s="2" t="s">
        <v>190</v>
      </c>
      <c r="B117" s="2" t="s">
        <v>93</v>
      </c>
      <c r="C117" s="2">
        <v>0.83974786102771803</v>
      </c>
      <c r="D117" s="2">
        <v>0.59434794820845105</v>
      </c>
      <c r="E117" s="2">
        <v>0.67915776744484901</v>
      </c>
      <c r="F117" s="2">
        <v>1.6828790307045001</v>
      </c>
      <c r="G117" s="2">
        <v>1.1958957649767401</v>
      </c>
      <c r="H117" s="2">
        <v>0.81225233152508702</v>
      </c>
    </row>
    <row r="118" spans="1:8" x14ac:dyDescent="0.25">
      <c r="A118" s="2" t="s">
        <v>190</v>
      </c>
      <c r="B118" s="2" t="s">
        <v>94</v>
      </c>
      <c r="C118" s="2">
        <v>0.49613793380558502</v>
      </c>
      <c r="D118" s="2">
        <v>0.55999015457928203</v>
      </c>
      <c r="E118" s="2">
        <v>0.72721848264336597</v>
      </c>
      <c r="F118" s="2">
        <v>1.4255364425480399</v>
      </c>
      <c r="G118" s="2">
        <v>1.1595166288316201</v>
      </c>
      <c r="H118" s="2">
        <v>0.77263424172997497</v>
      </c>
    </row>
    <row r="119" spans="1:8" x14ac:dyDescent="0.25">
      <c r="A119" s="2" t="s">
        <v>190</v>
      </c>
      <c r="B119" s="2" t="s">
        <v>95</v>
      </c>
      <c r="C119" s="2">
        <v>1.4123156666755701</v>
      </c>
      <c r="D119" s="2">
        <v>0.604097684845328</v>
      </c>
      <c r="E119" s="2">
        <v>1.5792880207300199</v>
      </c>
      <c r="F119" s="2">
        <v>1.28370756283402</v>
      </c>
      <c r="G119" s="2">
        <v>1.22620277106762</v>
      </c>
      <c r="H119" s="2">
        <v>0.84992824122309696</v>
      </c>
    </row>
    <row r="120" spans="1:8" x14ac:dyDescent="0.25">
      <c r="A120" s="2" t="s">
        <v>190</v>
      </c>
      <c r="B120" s="2" t="s">
        <v>96</v>
      </c>
      <c r="C120" s="2">
        <v>0.522946286946535</v>
      </c>
      <c r="D120" s="2">
        <v>0.71809408254921403</v>
      </c>
      <c r="E120" s="2">
        <v>0.62669115141034104</v>
      </c>
      <c r="F120" s="2">
        <v>1.46513478830457</v>
      </c>
      <c r="G120" s="2">
        <v>2.2466424852609599</v>
      </c>
      <c r="H120" s="2">
        <v>1.06391226872802</v>
      </c>
    </row>
    <row r="121" spans="1:8" x14ac:dyDescent="0.25">
      <c r="A121" s="2" t="s">
        <v>190</v>
      </c>
      <c r="B121" s="2" t="s">
        <v>97</v>
      </c>
      <c r="C121" s="2">
        <v>1.8300497904419899</v>
      </c>
      <c r="D121" s="2">
        <v>1.43781844526529</v>
      </c>
      <c r="E121" s="2">
        <v>1.9262839108705501</v>
      </c>
      <c r="F121" s="2">
        <v>2.2122308611869799</v>
      </c>
      <c r="G121" s="2">
        <v>2.0235950127244</v>
      </c>
      <c r="H121" s="2">
        <v>1.6629252582788501</v>
      </c>
    </row>
    <row r="122" spans="1:8" x14ac:dyDescent="0.25">
      <c r="A122" s="2" t="s">
        <v>190</v>
      </c>
      <c r="B122" s="2" t="s">
        <v>98</v>
      </c>
      <c r="C122" s="2">
        <v>2.0018618553876899</v>
      </c>
      <c r="D122" s="2">
        <v>1.86412334442139</v>
      </c>
      <c r="E122" s="2">
        <v>1.6803722828626599</v>
      </c>
      <c r="F122" s="2">
        <v>2.3224692791700399</v>
      </c>
      <c r="G122" s="2">
        <v>1.7379861325025601</v>
      </c>
      <c r="H122" s="2">
        <v>1.8679257482290299</v>
      </c>
    </row>
    <row r="123" spans="1:8" x14ac:dyDescent="0.25">
      <c r="A123" s="2" t="s">
        <v>191</v>
      </c>
      <c r="B123" s="2" t="s">
        <v>83</v>
      </c>
      <c r="C123" s="2">
        <v>0.63810339197516397</v>
      </c>
      <c r="D123" s="2">
        <v>0.64319246448576495</v>
      </c>
      <c r="E123" s="2">
        <v>2.3213861510157598</v>
      </c>
      <c r="F123" s="2">
        <v>0.815489701926708</v>
      </c>
      <c r="G123" s="2">
        <v>1.33332405239344</v>
      </c>
      <c r="H123" s="2">
        <v>1.3137675821781201</v>
      </c>
    </row>
    <row r="124" spans="1:8" x14ac:dyDescent="0.25">
      <c r="A124" s="2" t="s">
        <v>191</v>
      </c>
      <c r="B124" s="2" t="s">
        <v>84</v>
      </c>
      <c r="C124" s="2">
        <v>1.3105022720992601</v>
      </c>
      <c r="D124" s="2">
        <v>2.24097780883312</v>
      </c>
      <c r="E124" s="2">
        <v>4.3798126280307796</v>
      </c>
      <c r="F124" s="2">
        <v>1.9008547067642201</v>
      </c>
      <c r="G124" s="2">
        <v>2.28304862976074</v>
      </c>
      <c r="H124" s="2">
        <v>1.093162689358</v>
      </c>
    </row>
    <row r="125" spans="1:8" x14ac:dyDescent="0.25">
      <c r="A125" s="2" t="s">
        <v>191</v>
      </c>
      <c r="B125" s="2" t="s">
        <v>85</v>
      </c>
      <c r="C125" s="2">
        <v>1.38807250186801</v>
      </c>
      <c r="D125" s="2">
        <v>2.8943486511707301</v>
      </c>
      <c r="E125" s="2">
        <v>3.8946542888879798</v>
      </c>
      <c r="F125" s="2">
        <v>2.5224201381206499</v>
      </c>
      <c r="G125" s="2">
        <v>2.3003913462162</v>
      </c>
      <c r="H125" s="2">
        <v>1.2859473004937201</v>
      </c>
    </row>
    <row r="126" spans="1:8" x14ac:dyDescent="0.25">
      <c r="A126" s="2" t="s">
        <v>191</v>
      </c>
      <c r="B126" s="2" t="s">
        <v>86</v>
      </c>
      <c r="C126" s="2">
        <v>0.65474049188196703</v>
      </c>
      <c r="D126" s="2">
        <v>1.6016993671655699</v>
      </c>
      <c r="E126" s="2">
        <v>1.0992948897182899</v>
      </c>
      <c r="F126" s="2">
        <v>1.5036894008517301</v>
      </c>
      <c r="G126" s="2">
        <v>1.7073730006814001</v>
      </c>
      <c r="H126" s="2">
        <v>1.5843896195292499</v>
      </c>
    </row>
    <row r="127" spans="1:8" x14ac:dyDescent="0.25">
      <c r="A127" s="2" t="s">
        <v>191</v>
      </c>
      <c r="B127" s="2" t="s">
        <v>87</v>
      </c>
      <c r="C127" s="2">
        <v>0.11231466196477401</v>
      </c>
      <c r="D127" s="2">
        <v>1.1653980240225801</v>
      </c>
      <c r="E127" s="2">
        <v>0.60952245257794901</v>
      </c>
      <c r="F127" s="2">
        <v>0.26140476111322603</v>
      </c>
      <c r="G127" s="2">
        <v>1.0049801319837599</v>
      </c>
      <c r="H127" s="2">
        <v>1.0549847967922701</v>
      </c>
    </row>
    <row r="128" spans="1:8" x14ac:dyDescent="0.25">
      <c r="A128" s="2" t="s">
        <v>191</v>
      </c>
      <c r="B128" s="2" t="s">
        <v>88</v>
      </c>
      <c r="C128" s="2">
        <v>0.498989317566156</v>
      </c>
      <c r="D128" s="2">
        <v>0.70429891347885099</v>
      </c>
      <c r="E128" s="2">
        <v>0.70868744514882598</v>
      </c>
      <c r="F128" s="2">
        <v>0.65364879556000199</v>
      </c>
      <c r="G128" s="2">
        <v>0.72034574113786198</v>
      </c>
      <c r="H128" s="2">
        <v>0.60980175621807597</v>
      </c>
    </row>
    <row r="129" spans="1:8" x14ac:dyDescent="0.25">
      <c r="A129" s="2" t="s">
        <v>191</v>
      </c>
      <c r="B129" s="2" t="s">
        <v>89</v>
      </c>
      <c r="C129" s="2">
        <v>0.89025078341364905</v>
      </c>
      <c r="D129" s="2">
        <v>0.86087863892316796</v>
      </c>
      <c r="E129" s="2">
        <v>0.65586590208113205</v>
      </c>
      <c r="F129" s="2">
        <v>0.83513064309954599</v>
      </c>
      <c r="G129" s="2">
        <v>0.84919240325689305</v>
      </c>
      <c r="H129" s="2">
        <v>0.541676441207528</v>
      </c>
    </row>
    <row r="130" spans="1:8" x14ac:dyDescent="0.25">
      <c r="A130" s="2" t="s">
        <v>191</v>
      </c>
      <c r="B130" s="2" t="s">
        <v>90</v>
      </c>
      <c r="C130" s="2">
        <v>0.62815872952342</v>
      </c>
      <c r="D130" s="2">
        <v>1.01355826482177</v>
      </c>
      <c r="E130" s="2">
        <v>0.36029736511409299</v>
      </c>
      <c r="F130" s="2">
        <v>0.40263719856739</v>
      </c>
      <c r="G130" s="2">
        <v>0.62893549911677804</v>
      </c>
      <c r="H130" s="2">
        <v>0.58921561576425996</v>
      </c>
    </row>
    <row r="131" spans="1:8" x14ac:dyDescent="0.25">
      <c r="A131" s="2" t="s">
        <v>191</v>
      </c>
      <c r="B131" s="2" t="s">
        <v>91</v>
      </c>
      <c r="C131" s="2">
        <v>0.171231641434133</v>
      </c>
      <c r="D131" s="2">
        <v>0.74605238623917103</v>
      </c>
      <c r="E131" s="2">
        <v>0.73686465620994601</v>
      </c>
      <c r="F131" s="2">
        <v>0.36151912063360198</v>
      </c>
      <c r="G131" s="2">
        <v>0.78624021261930499</v>
      </c>
      <c r="H131" s="2">
        <v>0.64807040616869904</v>
      </c>
    </row>
    <row r="132" spans="1:8" x14ac:dyDescent="0.25">
      <c r="A132" s="2" t="s">
        <v>191</v>
      </c>
      <c r="B132" s="2" t="s">
        <v>92</v>
      </c>
      <c r="C132" s="2"/>
      <c r="D132" s="2"/>
      <c r="E132" s="2"/>
      <c r="F132" s="2">
        <v>0.32719359733164299</v>
      </c>
      <c r="G132" s="2">
        <v>0.96280565485358205</v>
      </c>
      <c r="H132" s="2">
        <v>0.76333712786436103</v>
      </c>
    </row>
    <row r="133" spans="1:8" x14ac:dyDescent="0.25">
      <c r="A133" s="2" t="s">
        <v>191</v>
      </c>
      <c r="B133" s="2" t="s">
        <v>93</v>
      </c>
      <c r="C133" s="2">
        <v>0.51843561232089996</v>
      </c>
      <c r="D133" s="2">
        <v>0.310370558872819</v>
      </c>
      <c r="E133" s="2">
        <v>0.40485500358045101</v>
      </c>
      <c r="F133" s="2">
        <v>0.62547861598432097</v>
      </c>
      <c r="G133" s="2">
        <v>0.48863538540899798</v>
      </c>
      <c r="H133" s="2">
        <v>0.60466015711426702</v>
      </c>
    </row>
    <row r="134" spans="1:8" x14ac:dyDescent="0.25">
      <c r="A134" s="2" t="s">
        <v>191</v>
      </c>
      <c r="B134" s="2" t="s">
        <v>94</v>
      </c>
      <c r="C134" s="2">
        <v>0.24700986687094001</v>
      </c>
      <c r="D134" s="2">
        <v>0.44796541333198497</v>
      </c>
      <c r="E134" s="2">
        <v>0.63401670195162296</v>
      </c>
      <c r="F134" s="2">
        <v>0.46809865161776498</v>
      </c>
      <c r="G134" s="2">
        <v>0.61151240952312902</v>
      </c>
      <c r="H134" s="2">
        <v>0.71902284398674998</v>
      </c>
    </row>
    <row r="135" spans="1:8" x14ac:dyDescent="0.25">
      <c r="A135" s="2" t="s">
        <v>191</v>
      </c>
      <c r="B135" s="2" t="s">
        <v>95</v>
      </c>
      <c r="C135" s="2">
        <v>0.37327823229134099</v>
      </c>
      <c r="D135" s="2">
        <v>0.73124323971569505</v>
      </c>
      <c r="E135" s="2">
        <v>0.86116325110197101</v>
      </c>
      <c r="F135" s="2">
        <v>0.95176026225090005</v>
      </c>
      <c r="G135" s="2">
        <v>1.2153162620961699</v>
      </c>
      <c r="H135" s="2">
        <v>0.72675850242376305</v>
      </c>
    </row>
    <row r="136" spans="1:8" x14ac:dyDescent="0.25">
      <c r="A136" s="2" t="s">
        <v>191</v>
      </c>
      <c r="B136" s="2" t="s">
        <v>96</v>
      </c>
      <c r="C136" s="2">
        <v>0.31138388440012899</v>
      </c>
      <c r="D136" s="2">
        <v>0.62518496997654405</v>
      </c>
      <c r="E136" s="2">
        <v>0.38302622269838998</v>
      </c>
      <c r="F136" s="2">
        <v>0.382965221069753</v>
      </c>
      <c r="G136" s="2">
        <v>0.73760203085839704</v>
      </c>
      <c r="H136" s="2">
        <v>0.96888681873679205</v>
      </c>
    </row>
    <row r="137" spans="1:8" x14ac:dyDescent="0.25">
      <c r="A137" s="2" t="s">
        <v>191</v>
      </c>
      <c r="B137" s="2" t="s">
        <v>97</v>
      </c>
      <c r="C137" s="2">
        <v>1.0156359523534799</v>
      </c>
      <c r="D137" s="2">
        <v>1.07767581939697</v>
      </c>
      <c r="E137" s="2">
        <v>1.4005808159708999</v>
      </c>
      <c r="F137" s="2">
        <v>2.3535018786788</v>
      </c>
      <c r="G137" s="2">
        <v>1.5213564038276699</v>
      </c>
      <c r="H137" s="2">
        <v>1.3976714573800599</v>
      </c>
    </row>
    <row r="138" spans="1:8" x14ac:dyDescent="0.25">
      <c r="A138" s="2" t="s">
        <v>191</v>
      </c>
      <c r="B138" s="2" t="s">
        <v>98</v>
      </c>
      <c r="C138" s="2">
        <v>0.60796183533966497</v>
      </c>
      <c r="D138" s="2">
        <v>1.3968740589916699</v>
      </c>
      <c r="E138" s="2">
        <v>2.2812137380242299</v>
      </c>
      <c r="F138" s="2">
        <v>2.0381161943078001</v>
      </c>
      <c r="G138" s="2">
        <v>2.29883659631014</v>
      </c>
      <c r="H138" s="2">
        <v>1.8065793439745901</v>
      </c>
    </row>
    <row r="141" spans="1:8" x14ac:dyDescent="0.25">
      <c r="A141" s="31" t="s">
        <v>79</v>
      </c>
      <c r="B141" s="31"/>
      <c r="C141" s="31"/>
      <c r="D141" s="31"/>
      <c r="E141" s="31"/>
      <c r="F141" s="31"/>
      <c r="G141" s="31"/>
      <c r="H141" s="31"/>
    </row>
    <row r="142" spans="1:8" x14ac:dyDescent="0.25">
      <c r="A142" s="4" t="s">
        <v>64</v>
      </c>
      <c r="B142" s="4" t="s">
        <v>5</v>
      </c>
      <c r="C142" s="4" t="s">
        <v>67</v>
      </c>
      <c r="D142" s="4" t="s">
        <v>68</v>
      </c>
      <c r="E142" s="4" t="s">
        <v>69</v>
      </c>
      <c r="F142" s="4" t="s">
        <v>70</v>
      </c>
      <c r="G142" s="4" t="s">
        <v>71</v>
      </c>
      <c r="H142" s="4" t="s">
        <v>72</v>
      </c>
    </row>
    <row r="143" spans="1:8" x14ac:dyDescent="0.25">
      <c r="A143" s="3" t="s">
        <v>188</v>
      </c>
      <c r="B143" s="3" t="s">
        <v>83</v>
      </c>
      <c r="C143" s="3">
        <v>33358</v>
      </c>
      <c r="D143" s="3">
        <v>15290</v>
      </c>
      <c r="E143" s="3">
        <v>9698</v>
      </c>
      <c r="F143" s="3">
        <v>9336</v>
      </c>
      <c r="G143" s="3">
        <v>4092</v>
      </c>
      <c r="H143" s="3">
        <v>2309</v>
      </c>
    </row>
    <row r="144" spans="1:8" x14ac:dyDescent="0.25">
      <c r="A144" s="3" t="s">
        <v>188</v>
      </c>
      <c r="B144" s="3" t="s">
        <v>84</v>
      </c>
      <c r="C144" s="3">
        <v>32416</v>
      </c>
      <c r="D144" s="3">
        <v>18783</v>
      </c>
      <c r="E144" s="3">
        <v>15724</v>
      </c>
      <c r="F144" s="3">
        <v>15423</v>
      </c>
      <c r="G144" s="3">
        <v>10784</v>
      </c>
      <c r="H144" s="3">
        <v>11606</v>
      </c>
    </row>
    <row r="145" spans="1:8" x14ac:dyDescent="0.25">
      <c r="A145" s="3" t="s">
        <v>188</v>
      </c>
      <c r="B145" s="3" t="s">
        <v>85</v>
      </c>
      <c r="C145" s="3">
        <v>26398</v>
      </c>
      <c r="D145" s="3">
        <v>12473</v>
      </c>
      <c r="E145" s="3">
        <v>15021</v>
      </c>
      <c r="F145" s="3">
        <v>24229</v>
      </c>
      <c r="G145" s="3">
        <v>12279</v>
      </c>
      <c r="H145" s="3">
        <v>9423</v>
      </c>
    </row>
    <row r="146" spans="1:8" x14ac:dyDescent="0.25">
      <c r="A146" s="3" t="s">
        <v>188</v>
      </c>
      <c r="B146" s="3" t="s">
        <v>86</v>
      </c>
      <c r="C146" s="3">
        <v>41993</v>
      </c>
      <c r="D146" s="3">
        <v>19760</v>
      </c>
      <c r="E146" s="3">
        <v>13210</v>
      </c>
      <c r="F146" s="3">
        <v>23193</v>
      </c>
      <c r="G146" s="3">
        <v>5415</v>
      </c>
      <c r="H146" s="3">
        <v>11431</v>
      </c>
    </row>
    <row r="147" spans="1:8" x14ac:dyDescent="0.25">
      <c r="A147" s="3" t="s">
        <v>188</v>
      </c>
      <c r="B147" s="3" t="s">
        <v>87</v>
      </c>
      <c r="C147" s="3">
        <v>147987</v>
      </c>
      <c r="D147" s="3">
        <v>120077</v>
      </c>
      <c r="E147" s="3">
        <v>87487</v>
      </c>
      <c r="F147" s="3">
        <v>66569</v>
      </c>
      <c r="G147" s="3">
        <v>18622</v>
      </c>
      <c r="H147" s="3">
        <v>15542</v>
      </c>
    </row>
    <row r="148" spans="1:8" x14ac:dyDescent="0.25">
      <c r="A148" s="3" t="s">
        <v>188</v>
      </c>
      <c r="B148" s="3" t="s">
        <v>88</v>
      </c>
      <c r="C148" s="3">
        <v>360012</v>
      </c>
      <c r="D148" s="3">
        <v>281525</v>
      </c>
      <c r="E148" s="3">
        <v>235187</v>
      </c>
      <c r="F148" s="3">
        <v>145150</v>
      </c>
      <c r="G148" s="3">
        <v>48059</v>
      </c>
      <c r="H148" s="3">
        <v>42078</v>
      </c>
    </row>
    <row r="149" spans="1:8" x14ac:dyDescent="0.25">
      <c r="A149" s="3" t="s">
        <v>188</v>
      </c>
      <c r="B149" s="3" t="s">
        <v>89</v>
      </c>
      <c r="C149" s="3">
        <v>803814</v>
      </c>
      <c r="D149" s="3">
        <v>627017</v>
      </c>
      <c r="E149" s="3">
        <v>478015</v>
      </c>
      <c r="F149" s="3">
        <v>244044</v>
      </c>
      <c r="G149" s="3">
        <v>80625</v>
      </c>
      <c r="H149" s="3">
        <v>41335</v>
      </c>
    </row>
    <row r="150" spans="1:8" x14ac:dyDescent="0.25">
      <c r="A150" s="3" t="s">
        <v>188</v>
      </c>
      <c r="B150" s="3" t="s">
        <v>90</v>
      </c>
      <c r="C150" s="3">
        <v>193915</v>
      </c>
      <c r="D150" s="3">
        <v>175724</v>
      </c>
      <c r="E150" s="3">
        <v>170925</v>
      </c>
      <c r="F150" s="3">
        <v>128393</v>
      </c>
      <c r="G150" s="3">
        <v>34861</v>
      </c>
      <c r="H150" s="3">
        <v>28133</v>
      </c>
    </row>
    <row r="151" spans="1:8" x14ac:dyDescent="0.25">
      <c r="A151" s="3" t="s">
        <v>188</v>
      </c>
      <c r="B151" s="3" t="s">
        <v>91</v>
      </c>
      <c r="C151" s="3">
        <v>272625</v>
      </c>
      <c r="D151" s="3">
        <v>265305</v>
      </c>
      <c r="E151" s="3">
        <v>248988</v>
      </c>
      <c r="F151" s="3">
        <v>200757</v>
      </c>
      <c r="G151" s="3">
        <v>72507</v>
      </c>
      <c r="H151" s="3">
        <v>75193</v>
      </c>
    </row>
    <row r="152" spans="1:8" x14ac:dyDescent="0.25">
      <c r="A152" s="3" t="s">
        <v>188</v>
      </c>
      <c r="B152" s="3" t="s">
        <v>92</v>
      </c>
      <c r="C152" s="3"/>
      <c r="D152" s="3"/>
      <c r="E152" s="3"/>
      <c r="F152" s="3">
        <v>96474</v>
      </c>
      <c r="G152" s="3">
        <v>30983</v>
      </c>
      <c r="H152" s="3">
        <v>37885</v>
      </c>
    </row>
    <row r="153" spans="1:8" x14ac:dyDescent="0.25">
      <c r="A153" s="3" t="s">
        <v>188</v>
      </c>
      <c r="B153" s="3" t="s">
        <v>93</v>
      </c>
      <c r="C153" s="3">
        <v>453617</v>
      </c>
      <c r="D153" s="3">
        <v>403028</v>
      </c>
      <c r="E153" s="3">
        <v>372706</v>
      </c>
      <c r="F153" s="3">
        <v>222067</v>
      </c>
      <c r="G153" s="3">
        <v>67320</v>
      </c>
      <c r="H153" s="3">
        <v>63669</v>
      </c>
    </row>
    <row r="154" spans="1:8" x14ac:dyDescent="0.25">
      <c r="A154" s="3" t="s">
        <v>188</v>
      </c>
      <c r="B154" s="3" t="s">
        <v>94</v>
      </c>
      <c r="C154" s="3">
        <v>239461</v>
      </c>
      <c r="D154" s="3">
        <v>222476</v>
      </c>
      <c r="E154" s="3">
        <v>200712</v>
      </c>
      <c r="F154" s="3">
        <v>150207</v>
      </c>
      <c r="G154" s="3">
        <v>45372</v>
      </c>
      <c r="H154" s="3">
        <v>40290</v>
      </c>
    </row>
    <row r="155" spans="1:8" x14ac:dyDescent="0.25">
      <c r="A155" s="3" t="s">
        <v>188</v>
      </c>
      <c r="B155" s="3" t="s">
        <v>95</v>
      </c>
      <c r="C155" s="3">
        <v>87546</v>
      </c>
      <c r="D155" s="3">
        <v>72665</v>
      </c>
      <c r="E155" s="3">
        <v>61866</v>
      </c>
      <c r="F155" s="3">
        <v>50753</v>
      </c>
      <c r="G155" s="3">
        <v>10937</v>
      </c>
      <c r="H155" s="3">
        <v>14442</v>
      </c>
    </row>
    <row r="156" spans="1:8" x14ac:dyDescent="0.25">
      <c r="A156" s="3" t="s">
        <v>188</v>
      </c>
      <c r="B156" s="3" t="s">
        <v>96</v>
      </c>
      <c r="C156" s="3">
        <v>182959</v>
      </c>
      <c r="D156" s="3">
        <v>154502</v>
      </c>
      <c r="E156" s="3">
        <v>144724</v>
      </c>
      <c r="F156" s="3">
        <v>99464</v>
      </c>
      <c r="G156" s="3">
        <v>27146</v>
      </c>
      <c r="H156" s="3">
        <v>19806</v>
      </c>
    </row>
    <row r="157" spans="1:8" x14ac:dyDescent="0.25">
      <c r="A157" s="3" t="s">
        <v>188</v>
      </c>
      <c r="B157" s="3" t="s">
        <v>97</v>
      </c>
      <c r="C157" s="3">
        <v>14638</v>
      </c>
      <c r="D157" s="3">
        <v>8319</v>
      </c>
      <c r="E157" s="3">
        <v>8026</v>
      </c>
      <c r="F157" s="3">
        <v>2685</v>
      </c>
      <c r="G157" s="3">
        <v>903</v>
      </c>
      <c r="H157" s="3">
        <v>677</v>
      </c>
    </row>
    <row r="158" spans="1:8" x14ac:dyDescent="0.25">
      <c r="A158" s="3" t="s">
        <v>188</v>
      </c>
      <c r="B158" s="3" t="s">
        <v>98</v>
      </c>
      <c r="C158" s="3">
        <v>11562</v>
      </c>
      <c r="D158" s="3">
        <v>5447</v>
      </c>
      <c r="E158" s="3">
        <v>2413</v>
      </c>
      <c r="F158" s="3">
        <v>2748</v>
      </c>
      <c r="G158" s="3">
        <v>623</v>
      </c>
      <c r="H158" s="3">
        <v>411</v>
      </c>
    </row>
    <row r="159" spans="1:8" x14ac:dyDescent="0.25">
      <c r="A159" s="3" t="s">
        <v>189</v>
      </c>
      <c r="B159" s="3" t="s">
        <v>83</v>
      </c>
      <c r="C159" s="3">
        <v>24445</v>
      </c>
      <c r="D159" s="3">
        <v>41023</v>
      </c>
      <c r="E159" s="3">
        <v>40488</v>
      </c>
      <c r="F159" s="3">
        <v>39918</v>
      </c>
      <c r="G159" s="3">
        <v>22564</v>
      </c>
      <c r="H159" s="3">
        <v>21824</v>
      </c>
    </row>
    <row r="160" spans="1:8" x14ac:dyDescent="0.25">
      <c r="A160" s="3" t="s">
        <v>189</v>
      </c>
      <c r="B160" s="3" t="s">
        <v>84</v>
      </c>
      <c r="C160" s="3">
        <v>35683</v>
      </c>
      <c r="D160" s="3">
        <v>40192</v>
      </c>
      <c r="E160" s="3">
        <v>32440</v>
      </c>
      <c r="F160" s="3">
        <v>33770</v>
      </c>
      <c r="G160" s="3">
        <v>31398</v>
      </c>
      <c r="H160" s="3">
        <v>34507</v>
      </c>
    </row>
    <row r="161" spans="1:8" x14ac:dyDescent="0.25">
      <c r="A161" s="3" t="s">
        <v>189</v>
      </c>
      <c r="B161" s="3" t="s">
        <v>85</v>
      </c>
      <c r="C161" s="3">
        <v>72592</v>
      </c>
      <c r="D161" s="3">
        <v>46017</v>
      </c>
      <c r="E161" s="3">
        <v>44162</v>
      </c>
      <c r="F161" s="3">
        <v>40447</v>
      </c>
      <c r="G161" s="3">
        <v>42331</v>
      </c>
      <c r="H161" s="3">
        <v>53451</v>
      </c>
    </row>
    <row r="162" spans="1:8" x14ac:dyDescent="0.25">
      <c r="A162" s="3" t="s">
        <v>189</v>
      </c>
      <c r="B162" s="3" t="s">
        <v>86</v>
      </c>
      <c r="C162" s="3">
        <v>32032</v>
      </c>
      <c r="D162" s="3">
        <v>33104</v>
      </c>
      <c r="E162" s="3">
        <v>49650</v>
      </c>
      <c r="F162" s="3">
        <v>44760</v>
      </c>
      <c r="G162" s="3">
        <v>39373</v>
      </c>
      <c r="H162" s="3">
        <v>45193</v>
      </c>
    </row>
    <row r="163" spans="1:8" x14ac:dyDescent="0.25">
      <c r="A163" s="3" t="s">
        <v>189</v>
      </c>
      <c r="B163" s="3" t="s">
        <v>87</v>
      </c>
      <c r="C163" s="3">
        <v>49418</v>
      </c>
      <c r="D163" s="3">
        <v>59099</v>
      </c>
      <c r="E163" s="3">
        <v>106702</v>
      </c>
      <c r="F163" s="3">
        <v>140415</v>
      </c>
      <c r="G163" s="3">
        <v>116750</v>
      </c>
      <c r="H163" s="3">
        <v>150400</v>
      </c>
    </row>
    <row r="164" spans="1:8" x14ac:dyDescent="0.25">
      <c r="A164" s="3" t="s">
        <v>189</v>
      </c>
      <c r="B164" s="3" t="s">
        <v>88</v>
      </c>
      <c r="C164" s="3">
        <v>139782</v>
      </c>
      <c r="D164" s="3">
        <v>218411</v>
      </c>
      <c r="E164" s="3">
        <v>274814</v>
      </c>
      <c r="F164" s="3">
        <v>337684</v>
      </c>
      <c r="G164" s="3">
        <v>291630</v>
      </c>
      <c r="H164" s="3">
        <v>346454</v>
      </c>
    </row>
    <row r="165" spans="1:8" x14ac:dyDescent="0.25">
      <c r="A165" s="3" t="s">
        <v>189</v>
      </c>
      <c r="B165" s="3" t="s">
        <v>89</v>
      </c>
      <c r="C165" s="3">
        <v>928377</v>
      </c>
      <c r="D165" s="3">
        <v>1047066</v>
      </c>
      <c r="E165" s="3">
        <v>1172097</v>
      </c>
      <c r="F165" s="3">
        <v>1098261</v>
      </c>
      <c r="G165" s="3">
        <v>731761</v>
      </c>
      <c r="H165" s="3">
        <v>723288</v>
      </c>
    </row>
    <row r="166" spans="1:8" x14ac:dyDescent="0.25">
      <c r="A166" s="3" t="s">
        <v>189</v>
      </c>
      <c r="B166" s="3" t="s">
        <v>90</v>
      </c>
      <c r="C166" s="3">
        <v>65596</v>
      </c>
      <c r="D166" s="3">
        <v>82849</v>
      </c>
      <c r="E166" s="3">
        <v>104229</v>
      </c>
      <c r="F166" s="3">
        <v>149408</v>
      </c>
      <c r="G166" s="3">
        <v>189249</v>
      </c>
      <c r="H166" s="3">
        <v>213278</v>
      </c>
    </row>
    <row r="167" spans="1:8" x14ac:dyDescent="0.25">
      <c r="A167" s="3" t="s">
        <v>189</v>
      </c>
      <c r="B167" s="3" t="s">
        <v>91</v>
      </c>
      <c r="C167" s="3">
        <v>36073</v>
      </c>
      <c r="D167" s="3">
        <v>57844</v>
      </c>
      <c r="E167" s="3">
        <v>79660</v>
      </c>
      <c r="F167" s="3">
        <v>139534</v>
      </c>
      <c r="G167" s="3">
        <v>174650</v>
      </c>
      <c r="H167" s="3">
        <v>226182</v>
      </c>
    </row>
    <row r="168" spans="1:8" x14ac:dyDescent="0.25">
      <c r="A168" s="3" t="s">
        <v>189</v>
      </c>
      <c r="B168" s="3" t="s">
        <v>92</v>
      </c>
      <c r="C168" s="3"/>
      <c r="D168" s="3"/>
      <c r="E168" s="3"/>
      <c r="F168" s="3">
        <v>63495</v>
      </c>
      <c r="G168" s="3">
        <v>80045</v>
      </c>
      <c r="H168" s="3">
        <v>104173</v>
      </c>
    </row>
    <row r="169" spans="1:8" x14ac:dyDescent="0.25">
      <c r="A169" s="3" t="s">
        <v>189</v>
      </c>
      <c r="B169" s="3" t="s">
        <v>93</v>
      </c>
      <c r="C169" s="3">
        <v>107870</v>
      </c>
      <c r="D169" s="3">
        <v>176343</v>
      </c>
      <c r="E169" s="3">
        <v>247419</v>
      </c>
      <c r="F169" s="3">
        <v>248636</v>
      </c>
      <c r="G169" s="3">
        <v>260849</v>
      </c>
      <c r="H169" s="3">
        <v>312038</v>
      </c>
    </row>
    <row r="170" spans="1:8" x14ac:dyDescent="0.25">
      <c r="A170" s="3" t="s">
        <v>189</v>
      </c>
      <c r="B170" s="3" t="s">
        <v>94</v>
      </c>
      <c r="C170" s="3">
        <v>34620</v>
      </c>
      <c r="D170" s="3">
        <v>59802</v>
      </c>
      <c r="E170" s="3">
        <v>88583</v>
      </c>
      <c r="F170" s="3">
        <v>147737</v>
      </c>
      <c r="G170" s="3">
        <v>152835</v>
      </c>
      <c r="H170" s="3">
        <v>205964</v>
      </c>
    </row>
    <row r="171" spans="1:8" x14ac:dyDescent="0.25">
      <c r="A171" s="3" t="s">
        <v>189</v>
      </c>
      <c r="B171" s="3" t="s">
        <v>95</v>
      </c>
      <c r="C171" s="3">
        <v>22195</v>
      </c>
      <c r="D171" s="3">
        <v>42094</v>
      </c>
      <c r="E171" s="3">
        <v>50646</v>
      </c>
      <c r="F171" s="3">
        <v>62132</v>
      </c>
      <c r="G171" s="3">
        <v>60053</v>
      </c>
      <c r="H171" s="3">
        <v>85202</v>
      </c>
    </row>
    <row r="172" spans="1:8" x14ac:dyDescent="0.25">
      <c r="A172" s="3" t="s">
        <v>189</v>
      </c>
      <c r="B172" s="3" t="s">
        <v>96</v>
      </c>
      <c r="C172" s="3">
        <v>57568</v>
      </c>
      <c r="D172" s="3">
        <v>89888</v>
      </c>
      <c r="E172" s="3">
        <v>113375</v>
      </c>
      <c r="F172" s="3">
        <v>156616</v>
      </c>
      <c r="G172" s="3">
        <v>137764</v>
      </c>
      <c r="H172" s="3">
        <v>172697</v>
      </c>
    </row>
    <row r="173" spans="1:8" x14ac:dyDescent="0.25">
      <c r="A173" s="3" t="s">
        <v>189</v>
      </c>
      <c r="B173" s="3" t="s">
        <v>97</v>
      </c>
      <c r="C173" s="3">
        <v>12784</v>
      </c>
      <c r="D173" s="3">
        <v>17557</v>
      </c>
      <c r="E173" s="3">
        <v>20499</v>
      </c>
      <c r="F173" s="3">
        <v>20035</v>
      </c>
      <c r="G173" s="3">
        <v>13221</v>
      </c>
      <c r="H173" s="3">
        <v>12744</v>
      </c>
    </row>
    <row r="174" spans="1:8" x14ac:dyDescent="0.25">
      <c r="A174" s="3" t="s">
        <v>189</v>
      </c>
      <c r="B174" s="3" t="s">
        <v>98</v>
      </c>
      <c r="C174" s="3">
        <v>33619</v>
      </c>
      <c r="D174" s="3">
        <v>25890</v>
      </c>
      <c r="E174" s="3">
        <v>28853</v>
      </c>
      <c r="F174" s="3">
        <v>13834</v>
      </c>
      <c r="G174" s="3">
        <v>7795</v>
      </c>
      <c r="H174" s="3">
        <v>7106</v>
      </c>
    </row>
    <row r="175" spans="1:8" x14ac:dyDescent="0.25">
      <c r="A175" s="3" t="s">
        <v>190</v>
      </c>
      <c r="B175" s="3" t="s">
        <v>83</v>
      </c>
      <c r="C175" s="3">
        <v>2348</v>
      </c>
      <c r="D175" s="3">
        <v>8669</v>
      </c>
      <c r="E175" s="3">
        <v>15520</v>
      </c>
      <c r="F175" s="3">
        <v>25920</v>
      </c>
      <c r="G175" s="3">
        <v>28160</v>
      </c>
      <c r="H175" s="3">
        <v>42317</v>
      </c>
    </row>
    <row r="176" spans="1:8" x14ac:dyDescent="0.25">
      <c r="A176" s="3" t="s">
        <v>190</v>
      </c>
      <c r="B176" s="3" t="s">
        <v>84</v>
      </c>
      <c r="C176" s="3">
        <v>10385</v>
      </c>
      <c r="D176" s="3">
        <v>17570</v>
      </c>
      <c r="E176" s="3">
        <v>29852</v>
      </c>
      <c r="F176" s="3">
        <v>39137</v>
      </c>
      <c r="G176" s="3">
        <v>40910</v>
      </c>
      <c r="H176" s="3">
        <v>61810</v>
      </c>
    </row>
    <row r="177" spans="1:8" x14ac:dyDescent="0.25">
      <c r="A177" s="3" t="s">
        <v>190</v>
      </c>
      <c r="B177" s="3" t="s">
        <v>85</v>
      </c>
      <c r="C177" s="3">
        <v>36448</v>
      </c>
      <c r="D177" s="3">
        <v>48820</v>
      </c>
      <c r="E177" s="3">
        <v>63513</v>
      </c>
      <c r="F177" s="3">
        <v>99571</v>
      </c>
      <c r="G177" s="3">
        <v>76277</v>
      </c>
      <c r="H177" s="3">
        <v>118791</v>
      </c>
    </row>
    <row r="178" spans="1:8" x14ac:dyDescent="0.25">
      <c r="A178" s="3" t="s">
        <v>190</v>
      </c>
      <c r="B178" s="3" t="s">
        <v>86</v>
      </c>
      <c r="C178" s="3">
        <v>5984</v>
      </c>
      <c r="D178" s="3">
        <v>21116</v>
      </c>
      <c r="E178" s="3">
        <v>15337</v>
      </c>
      <c r="F178" s="3">
        <v>22388</v>
      </c>
      <c r="G178" s="3">
        <v>25734</v>
      </c>
      <c r="H178" s="3">
        <v>35154</v>
      </c>
    </row>
    <row r="179" spans="1:8" x14ac:dyDescent="0.25">
      <c r="A179" s="3" t="s">
        <v>190</v>
      </c>
      <c r="B179" s="3" t="s">
        <v>87</v>
      </c>
      <c r="C179" s="3">
        <v>8573</v>
      </c>
      <c r="D179" s="3">
        <v>22404</v>
      </c>
      <c r="E179" s="3">
        <v>27005</v>
      </c>
      <c r="F179" s="3">
        <v>35729</v>
      </c>
      <c r="G179" s="3">
        <v>56128</v>
      </c>
      <c r="H179" s="3">
        <v>108145</v>
      </c>
    </row>
    <row r="180" spans="1:8" x14ac:dyDescent="0.25">
      <c r="A180" s="3" t="s">
        <v>190</v>
      </c>
      <c r="B180" s="3" t="s">
        <v>88</v>
      </c>
      <c r="C180" s="3">
        <v>36304</v>
      </c>
      <c r="D180" s="3">
        <v>39844</v>
      </c>
      <c r="E180" s="3">
        <v>57872</v>
      </c>
      <c r="F180" s="3">
        <v>113176</v>
      </c>
      <c r="G180" s="3">
        <v>147417</v>
      </c>
      <c r="H180" s="3">
        <v>223758</v>
      </c>
    </row>
    <row r="181" spans="1:8" x14ac:dyDescent="0.25">
      <c r="A181" s="3" t="s">
        <v>190</v>
      </c>
      <c r="B181" s="3" t="s">
        <v>89</v>
      </c>
      <c r="C181" s="3">
        <v>172827</v>
      </c>
      <c r="D181" s="3">
        <v>262703</v>
      </c>
      <c r="E181" s="3">
        <v>298618</v>
      </c>
      <c r="F181" s="3">
        <v>716218</v>
      </c>
      <c r="G181" s="3">
        <v>946253</v>
      </c>
      <c r="H181" s="3">
        <v>1355359</v>
      </c>
    </row>
    <row r="182" spans="1:8" x14ac:dyDescent="0.25">
      <c r="A182" s="3" t="s">
        <v>190</v>
      </c>
      <c r="B182" s="3" t="s">
        <v>90</v>
      </c>
      <c r="C182" s="3">
        <v>4692</v>
      </c>
      <c r="D182" s="3">
        <v>12114</v>
      </c>
      <c r="E182" s="3">
        <v>16236</v>
      </c>
      <c r="F182" s="3">
        <v>30591</v>
      </c>
      <c r="G182" s="3">
        <v>46655</v>
      </c>
      <c r="H182" s="3">
        <v>89127</v>
      </c>
    </row>
    <row r="183" spans="1:8" x14ac:dyDescent="0.25">
      <c r="A183" s="3" t="s">
        <v>190</v>
      </c>
      <c r="B183" s="3" t="s">
        <v>91</v>
      </c>
      <c r="C183" s="3">
        <v>4363</v>
      </c>
      <c r="D183" s="3">
        <v>7541</v>
      </c>
      <c r="E183" s="3">
        <v>7486</v>
      </c>
      <c r="F183" s="3">
        <v>16355</v>
      </c>
      <c r="G183" s="3">
        <v>38642</v>
      </c>
      <c r="H183" s="3">
        <v>65731</v>
      </c>
    </row>
    <row r="184" spans="1:8" x14ac:dyDescent="0.25">
      <c r="A184" s="3" t="s">
        <v>190</v>
      </c>
      <c r="B184" s="3" t="s">
        <v>92</v>
      </c>
      <c r="C184" s="3"/>
      <c r="D184" s="3"/>
      <c r="E184" s="3"/>
      <c r="F184" s="3">
        <v>5608</v>
      </c>
      <c r="G184" s="3">
        <v>10306</v>
      </c>
      <c r="H184" s="3">
        <v>19217</v>
      </c>
    </row>
    <row r="185" spans="1:8" x14ac:dyDescent="0.25">
      <c r="A185" s="3" t="s">
        <v>190</v>
      </c>
      <c r="B185" s="3" t="s">
        <v>93</v>
      </c>
      <c r="C185" s="3">
        <v>24246</v>
      </c>
      <c r="D185" s="3">
        <v>30362</v>
      </c>
      <c r="E185" s="3">
        <v>36418</v>
      </c>
      <c r="F185" s="3">
        <v>63729</v>
      </c>
      <c r="G185" s="3">
        <v>81718</v>
      </c>
      <c r="H185" s="3">
        <v>141332</v>
      </c>
    </row>
    <row r="186" spans="1:8" x14ac:dyDescent="0.25">
      <c r="A186" s="3" t="s">
        <v>190</v>
      </c>
      <c r="B186" s="3" t="s">
        <v>94</v>
      </c>
      <c r="C186" s="3">
        <v>6503</v>
      </c>
      <c r="D186" s="3">
        <v>11352</v>
      </c>
      <c r="E186" s="3">
        <v>13840</v>
      </c>
      <c r="F186" s="3">
        <v>27570</v>
      </c>
      <c r="G186" s="3">
        <v>33877</v>
      </c>
      <c r="H186" s="3">
        <v>60987</v>
      </c>
    </row>
    <row r="187" spans="1:8" x14ac:dyDescent="0.25">
      <c r="A187" s="3" t="s">
        <v>190</v>
      </c>
      <c r="B187" s="3" t="s">
        <v>95</v>
      </c>
      <c r="C187" s="3">
        <v>4411</v>
      </c>
      <c r="D187" s="3">
        <v>5785</v>
      </c>
      <c r="E187" s="3">
        <v>9926</v>
      </c>
      <c r="F187" s="3">
        <v>14756</v>
      </c>
      <c r="G187" s="3">
        <v>21193</v>
      </c>
      <c r="H187" s="3">
        <v>30802</v>
      </c>
    </row>
    <row r="188" spans="1:8" x14ac:dyDescent="0.25">
      <c r="A188" s="3" t="s">
        <v>190</v>
      </c>
      <c r="B188" s="3" t="s">
        <v>96</v>
      </c>
      <c r="C188" s="3">
        <v>6645</v>
      </c>
      <c r="D188" s="3">
        <v>10634</v>
      </c>
      <c r="E188" s="3">
        <v>11040</v>
      </c>
      <c r="F188" s="3">
        <v>27945</v>
      </c>
      <c r="G188" s="3">
        <v>56824</v>
      </c>
      <c r="H188" s="3">
        <v>79175</v>
      </c>
    </row>
    <row r="189" spans="1:8" x14ac:dyDescent="0.25">
      <c r="A189" s="3" t="s">
        <v>190</v>
      </c>
      <c r="B189" s="3" t="s">
        <v>97</v>
      </c>
      <c r="C189" s="3">
        <v>3502</v>
      </c>
      <c r="D189" s="3">
        <v>5650</v>
      </c>
      <c r="E189" s="3">
        <v>4491</v>
      </c>
      <c r="F189" s="3">
        <v>10975</v>
      </c>
      <c r="G189" s="3">
        <v>14885</v>
      </c>
      <c r="H189" s="3">
        <v>21751</v>
      </c>
    </row>
    <row r="190" spans="1:8" x14ac:dyDescent="0.25">
      <c r="A190" s="3" t="s">
        <v>190</v>
      </c>
      <c r="B190" s="3" t="s">
        <v>98</v>
      </c>
      <c r="C190" s="3">
        <v>6884</v>
      </c>
      <c r="D190" s="3">
        <v>15867</v>
      </c>
      <c r="E190" s="3">
        <v>18741</v>
      </c>
      <c r="F190" s="3">
        <v>33765</v>
      </c>
      <c r="G190" s="3">
        <v>26946</v>
      </c>
      <c r="H190" s="3">
        <v>44124</v>
      </c>
    </row>
    <row r="191" spans="1:8" x14ac:dyDescent="0.25">
      <c r="A191" s="3" t="s">
        <v>191</v>
      </c>
      <c r="B191" s="3" t="s">
        <v>83</v>
      </c>
      <c r="C191" s="3">
        <v>1016</v>
      </c>
      <c r="D191" s="3">
        <v>2033</v>
      </c>
      <c r="E191" s="3">
        <v>6458</v>
      </c>
      <c r="F191" s="3">
        <v>2811</v>
      </c>
      <c r="G191" s="3">
        <v>5656</v>
      </c>
      <c r="H191" s="3">
        <v>20307</v>
      </c>
    </row>
    <row r="192" spans="1:8" x14ac:dyDescent="0.25">
      <c r="A192" s="3" t="s">
        <v>191</v>
      </c>
      <c r="B192" s="3" t="s">
        <v>84</v>
      </c>
      <c r="C192" s="3">
        <v>4301</v>
      </c>
      <c r="D192" s="3">
        <v>13624</v>
      </c>
      <c r="E192" s="3">
        <v>22662</v>
      </c>
      <c r="F192" s="3">
        <v>13151</v>
      </c>
      <c r="G192" s="3">
        <v>18657</v>
      </c>
      <c r="H192" s="3">
        <v>21065</v>
      </c>
    </row>
    <row r="193" spans="1:8" x14ac:dyDescent="0.25">
      <c r="A193" s="3" t="s">
        <v>191</v>
      </c>
      <c r="B193" s="3" t="s">
        <v>85</v>
      </c>
      <c r="C193" s="3">
        <v>18199</v>
      </c>
      <c r="D193" s="3">
        <v>53847</v>
      </c>
      <c r="E193" s="3">
        <v>57746</v>
      </c>
      <c r="F193" s="3">
        <v>38302</v>
      </c>
      <c r="G193" s="3">
        <v>50140</v>
      </c>
      <c r="H193" s="3">
        <v>62708</v>
      </c>
    </row>
    <row r="194" spans="1:8" x14ac:dyDescent="0.25">
      <c r="A194" s="3" t="s">
        <v>191</v>
      </c>
      <c r="B194" s="3" t="s">
        <v>86</v>
      </c>
      <c r="C194" s="3">
        <v>3186</v>
      </c>
      <c r="D194" s="3">
        <v>11048</v>
      </c>
      <c r="E194" s="3">
        <v>9390</v>
      </c>
      <c r="F194" s="3">
        <v>7336</v>
      </c>
      <c r="G194" s="3">
        <v>7855</v>
      </c>
      <c r="H194" s="3">
        <v>21792</v>
      </c>
    </row>
    <row r="195" spans="1:8" x14ac:dyDescent="0.25">
      <c r="A195" s="3" t="s">
        <v>191</v>
      </c>
      <c r="B195" s="3" t="s">
        <v>87</v>
      </c>
      <c r="C195" s="3">
        <v>578</v>
      </c>
      <c r="D195" s="3">
        <v>9251</v>
      </c>
      <c r="E195" s="3">
        <v>9584</v>
      </c>
      <c r="F195" s="3">
        <v>2664</v>
      </c>
      <c r="G195" s="3">
        <v>9685</v>
      </c>
      <c r="H195" s="3">
        <v>39403</v>
      </c>
    </row>
    <row r="196" spans="1:8" x14ac:dyDescent="0.25">
      <c r="A196" s="3" t="s">
        <v>191</v>
      </c>
      <c r="B196" s="3" t="s">
        <v>88</v>
      </c>
      <c r="C196" s="3">
        <v>14432</v>
      </c>
      <c r="D196" s="3">
        <v>28028</v>
      </c>
      <c r="E196" s="3">
        <v>32744</v>
      </c>
      <c r="F196" s="3">
        <v>32117</v>
      </c>
      <c r="G196" s="3">
        <v>41586</v>
      </c>
      <c r="H196" s="3">
        <v>95397</v>
      </c>
    </row>
    <row r="197" spans="1:8" x14ac:dyDescent="0.25">
      <c r="A197" s="3" t="s">
        <v>191</v>
      </c>
      <c r="B197" s="3" t="s">
        <v>89</v>
      </c>
      <c r="C197" s="3">
        <v>144577</v>
      </c>
      <c r="D197" s="3">
        <v>285141</v>
      </c>
      <c r="E197" s="3">
        <v>300487</v>
      </c>
      <c r="F197" s="3">
        <v>347137</v>
      </c>
      <c r="G197" s="3">
        <v>484867</v>
      </c>
      <c r="H197" s="3">
        <v>749943</v>
      </c>
    </row>
    <row r="198" spans="1:8" x14ac:dyDescent="0.25">
      <c r="A198" s="3" t="s">
        <v>191</v>
      </c>
      <c r="B198" s="3" t="s">
        <v>90</v>
      </c>
      <c r="C198" s="3">
        <v>2924</v>
      </c>
      <c r="D198" s="3">
        <v>11926</v>
      </c>
      <c r="E198" s="3">
        <v>5898</v>
      </c>
      <c r="F198" s="3">
        <v>4398</v>
      </c>
      <c r="G198" s="3">
        <v>7113</v>
      </c>
      <c r="H198" s="3">
        <v>38608</v>
      </c>
    </row>
    <row r="199" spans="1:8" x14ac:dyDescent="0.25">
      <c r="A199" s="3" t="s">
        <v>191</v>
      </c>
      <c r="B199" s="3" t="s">
        <v>91</v>
      </c>
      <c r="C199" s="3">
        <v>1468</v>
      </c>
      <c r="D199" s="3">
        <v>6976</v>
      </c>
      <c r="E199" s="3">
        <v>7193</v>
      </c>
      <c r="F199" s="3">
        <v>4853</v>
      </c>
      <c r="G199" s="3">
        <v>8358</v>
      </c>
      <c r="H199" s="3">
        <v>60745</v>
      </c>
    </row>
    <row r="200" spans="1:8" x14ac:dyDescent="0.25">
      <c r="A200" s="3" t="s">
        <v>191</v>
      </c>
      <c r="B200" s="3" t="s">
        <v>92</v>
      </c>
      <c r="C200" s="3"/>
      <c r="D200" s="3"/>
      <c r="E200" s="3"/>
      <c r="F200" s="3">
        <v>1678</v>
      </c>
      <c r="G200" s="3">
        <v>3355</v>
      </c>
      <c r="H200" s="3">
        <v>32150</v>
      </c>
    </row>
    <row r="201" spans="1:8" x14ac:dyDescent="0.25">
      <c r="A201" s="3" t="s">
        <v>191</v>
      </c>
      <c r="B201" s="3" t="s">
        <v>93</v>
      </c>
      <c r="C201" s="3">
        <v>8564</v>
      </c>
      <c r="D201" s="3">
        <v>13664</v>
      </c>
      <c r="E201" s="3">
        <v>14745</v>
      </c>
      <c r="F201" s="3">
        <v>13125</v>
      </c>
      <c r="G201" s="3">
        <v>15873</v>
      </c>
      <c r="H201" s="3">
        <v>72092</v>
      </c>
    </row>
    <row r="202" spans="1:8" x14ac:dyDescent="0.25">
      <c r="A202" s="3" t="s">
        <v>191</v>
      </c>
      <c r="B202" s="3" t="s">
        <v>94</v>
      </c>
      <c r="C202" s="3">
        <v>2203</v>
      </c>
      <c r="D202" s="3">
        <v>5301</v>
      </c>
      <c r="E202" s="3">
        <v>7914</v>
      </c>
      <c r="F202" s="3">
        <v>5732</v>
      </c>
      <c r="G202" s="3">
        <v>6996</v>
      </c>
      <c r="H202" s="3">
        <v>59822</v>
      </c>
    </row>
    <row r="203" spans="1:8" x14ac:dyDescent="0.25">
      <c r="A203" s="3" t="s">
        <v>191</v>
      </c>
      <c r="B203" s="3" t="s">
        <v>95</v>
      </c>
      <c r="C203" s="3">
        <v>1585</v>
      </c>
      <c r="D203" s="3">
        <v>3590</v>
      </c>
      <c r="E203" s="3">
        <v>4942</v>
      </c>
      <c r="F203" s="3">
        <v>5152</v>
      </c>
      <c r="G203" s="3">
        <v>7041</v>
      </c>
      <c r="H203" s="3">
        <v>17859</v>
      </c>
    </row>
    <row r="204" spans="1:8" x14ac:dyDescent="0.25">
      <c r="A204" s="3" t="s">
        <v>191</v>
      </c>
      <c r="B204" s="3" t="s">
        <v>96</v>
      </c>
      <c r="C204" s="3">
        <v>2463</v>
      </c>
      <c r="D204" s="3">
        <v>8639</v>
      </c>
      <c r="E204" s="3">
        <v>5516</v>
      </c>
      <c r="F204" s="3">
        <v>4905</v>
      </c>
      <c r="G204" s="3">
        <v>12050</v>
      </c>
      <c r="H204" s="3">
        <v>56233</v>
      </c>
    </row>
    <row r="205" spans="1:8" x14ac:dyDescent="0.25">
      <c r="A205" s="3" t="s">
        <v>191</v>
      </c>
      <c r="B205" s="3" t="s">
        <v>97</v>
      </c>
      <c r="C205" s="3">
        <v>1718</v>
      </c>
      <c r="D205" s="3">
        <v>2323</v>
      </c>
      <c r="E205" s="3">
        <v>2613</v>
      </c>
      <c r="F205" s="3">
        <v>3549</v>
      </c>
      <c r="G205" s="3">
        <v>4319</v>
      </c>
      <c r="H205" s="3">
        <v>5598</v>
      </c>
    </row>
    <row r="206" spans="1:8" x14ac:dyDescent="0.25">
      <c r="A206" s="3" t="s">
        <v>191</v>
      </c>
      <c r="B206" s="3" t="s">
        <v>98</v>
      </c>
      <c r="C206" s="3">
        <v>1610</v>
      </c>
      <c r="D206" s="3">
        <v>5305</v>
      </c>
      <c r="E206" s="3">
        <v>8798</v>
      </c>
      <c r="F206" s="3">
        <v>9225</v>
      </c>
      <c r="G206" s="3">
        <v>17851</v>
      </c>
      <c r="H206" s="3">
        <v>18060</v>
      </c>
    </row>
    <row r="209" spans="1:8" x14ac:dyDescent="0.25">
      <c r="A209" s="31" t="s">
        <v>80</v>
      </c>
      <c r="B209" s="31"/>
      <c r="C209" s="31"/>
      <c r="D209" s="31"/>
      <c r="E209" s="31"/>
      <c r="F209" s="31"/>
      <c r="G209" s="31"/>
      <c r="H209" s="31"/>
    </row>
    <row r="210" spans="1:8" x14ac:dyDescent="0.25">
      <c r="A210" s="4" t="s">
        <v>64</v>
      </c>
      <c r="B210" s="4" t="s">
        <v>5</v>
      </c>
      <c r="C210" s="4" t="s">
        <v>67</v>
      </c>
      <c r="D210" s="4" t="s">
        <v>68</v>
      </c>
      <c r="E210" s="4" t="s">
        <v>69</v>
      </c>
      <c r="F210" s="4" t="s">
        <v>70</v>
      </c>
      <c r="G210" s="4" t="s">
        <v>71</v>
      </c>
      <c r="H210" s="4" t="s">
        <v>72</v>
      </c>
    </row>
    <row r="211" spans="1:8" x14ac:dyDescent="0.25">
      <c r="A211" s="3" t="s">
        <v>188</v>
      </c>
      <c r="B211" s="3" t="s">
        <v>83</v>
      </c>
      <c r="C211" s="3">
        <v>1338</v>
      </c>
      <c r="D211" s="3">
        <v>707</v>
      </c>
      <c r="E211" s="3">
        <v>209</v>
      </c>
      <c r="F211" s="3">
        <v>407</v>
      </c>
      <c r="G211" s="3">
        <v>125</v>
      </c>
      <c r="H211" s="3">
        <v>81</v>
      </c>
    </row>
    <row r="212" spans="1:8" x14ac:dyDescent="0.25">
      <c r="A212" s="3" t="s">
        <v>188</v>
      </c>
      <c r="B212" s="3" t="s">
        <v>84</v>
      </c>
      <c r="C212" s="3">
        <v>1509</v>
      </c>
      <c r="D212" s="3">
        <v>662</v>
      </c>
      <c r="E212" s="3">
        <v>618</v>
      </c>
      <c r="F212" s="3">
        <v>397</v>
      </c>
      <c r="G212" s="3">
        <v>226</v>
      </c>
      <c r="H212" s="3">
        <v>249</v>
      </c>
    </row>
    <row r="213" spans="1:8" x14ac:dyDescent="0.25">
      <c r="A213" s="3" t="s">
        <v>188</v>
      </c>
      <c r="B213" s="3" t="s">
        <v>85</v>
      </c>
      <c r="C213" s="3">
        <v>693</v>
      </c>
      <c r="D213" s="3">
        <v>251</v>
      </c>
      <c r="E213" s="3">
        <v>373</v>
      </c>
      <c r="F213" s="3">
        <v>324</v>
      </c>
      <c r="G213" s="3">
        <v>126</v>
      </c>
      <c r="H213" s="3">
        <v>128</v>
      </c>
    </row>
    <row r="214" spans="1:8" x14ac:dyDescent="0.25">
      <c r="A214" s="3" t="s">
        <v>188</v>
      </c>
      <c r="B214" s="3" t="s">
        <v>86</v>
      </c>
      <c r="C214" s="3">
        <v>1517</v>
      </c>
      <c r="D214" s="3">
        <v>566</v>
      </c>
      <c r="E214" s="3">
        <v>470</v>
      </c>
      <c r="F214" s="3">
        <v>548</v>
      </c>
      <c r="G214" s="3">
        <v>114</v>
      </c>
      <c r="H214" s="3">
        <v>421</v>
      </c>
    </row>
    <row r="215" spans="1:8" x14ac:dyDescent="0.25">
      <c r="A215" s="3" t="s">
        <v>188</v>
      </c>
      <c r="B215" s="3" t="s">
        <v>87</v>
      </c>
      <c r="C215" s="3">
        <v>1885</v>
      </c>
      <c r="D215" s="3">
        <v>1864</v>
      </c>
      <c r="E215" s="3">
        <v>1520</v>
      </c>
      <c r="F215" s="3">
        <v>968</v>
      </c>
      <c r="G215" s="3">
        <v>216</v>
      </c>
      <c r="H215" s="3">
        <v>200</v>
      </c>
    </row>
    <row r="216" spans="1:8" x14ac:dyDescent="0.25">
      <c r="A216" s="3" t="s">
        <v>188</v>
      </c>
      <c r="B216" s="3" t="s">
        <v>88</v>
      </c>
      <c r="C216" s="3">
        <v>3226</v>
      </c>
      <c r="D216" s="3">
        <v>3557</v>
      </c>
      <c r="E216" s="3">
        <v>3952</v>
      </c>
      <c r="F216" s="3">
        <v>1741</v>
      </c>
      <c r="G216" s="3">
        <v>469</v>
      </c>
      <c r="H216" s="3">
        <v>500</v>
      </c>
    </row>
    <row r="217" spans="1:8" x14ac:dyDescent="0.25">
      <c r="A217" s="3" t="s">
        <v>188</v>
      </c>
      <c r="B217" s="3" t="s">
        <v>89</v>
      </c>
      <c r="C217" s="3">
        <v>3386</v>
      </c>
      <c r="D217" s="3">
        <v>3486</v>
      </c>
      <c r="E217" s="3">
        <v>3647</v>
      </c>
      <c r="F217" s="3">
        <v>1400</v>
      </c>
      <c r="G217" s="3">
        <v>384</v>
      </c>
      <c r="H217" s="3">
        <v>226</v>
      </c>
    </row>
    <row r="218" spans="1:8" x14ac:dyDescent="0.25">
      <c r="A218" s="3" t="s">
        <v>188</v>
      </c>
      <c r="B218" s="3" t="s">
        <v>90</v>
      </c>
      <c r="C218" s="3">
        <v>3032</v>
      </c>
      <c r="D218" s="3">
        <v>3528</v>
      </c>
      <c r="E218" s="3">
        <v>4473</v>
      </c>
      <c r="F218" s="3">
        <v>2361</v>
      </c>
      <c r="G218" s="3">
        <v>462</v>
      </c>
      <c r="H218" s="3">
        <v>429</v>
      </c>
    </row>
    <row r="219" spans="1:8" x14ac:dyDescent="0.25">
      <c r="A219" s="3" t="s">
        <v>188</v>
      </c>
      <c r="B219" s="3" t="s">
        <v>91</v>
      </c>
      <c r="C219" s="3">
        <v>4458</v>
      </c>
      <c r="D219" s="3">
        <v>3802</v>
      </c>
      <c r="E219" s="3">
        <v>4340</v>
      </c>
      <c r="F219" s="3">
        <v>3068</v>
      </c>
      <c r="G219" s="3">
        <v>787</v>
      </c>
      <c r="H219" s="3">
        <v>985</v>
      </c>
    </row>
    <row r="220" spans="1:8" x14ac:dyDescent="0.25">
      <c r="A220" s="3" t="s">
        <v>188</v>
      </c>
      <c r="B220" s="3" t="s">
        <v>92</v>
      </c>
      <c r="C220" s="3"/>
      <c r="D220" s="3"/>
      <c r="E220" s="3"/>
      <c r="F220" s="3">
        <v>1799</v>
      </c>
      <c r="G220" s="3">
        <v>423</v>
      </c>
      <c r="H220" s="3">
        <v>699</v>
      </c>
    </row>
    <row r="221" spans="1:8" x14ac:dyDescent="0.25">
      <c r="A221" s="3" t="s">
        <v>188</v>
      </c>
      <c r="B221" s="3" t="s">
        <v>93</v>
      </c>
      <c r="C221" s="3">
        <v>4848</v>
      </c>
      <c r="D221" s="3">
        <v>6661</v>
      </c>
      <c r="E221" s="3">
        <v>7337</v>
      </c>
      <c r="F221" s="3">
        <v>3251</v>
      </c>
      <c r="G221" s="3">
        <v>743</v>
      </c>
      <c r="H221" s="3">
        <v>1020</v>
      </c>
    </row>
    <row r="222" spans="1:8" x14ac:dyDescent="0.25">
      <c r="A222" s="3" t="s">
        <v>188</v>
      </c>
      <c r="B222" s="3" t="s">
        <v>94</v>
      </c>
      <c r="C222" s="3">
        <v>3488</v>
      </c>
      <c r="D222" s="3">
        <v>4196</v>
      </c>
      <c r="E222" s="3">
        <v>4985</v>
      </c>
      <c r="F222" s="3">
        <v>2667</v>
      </c>
      <c r="G222" s="3">
        <v>542</v>
      </c>
      <c r="H222" s="3">
        <v>632</v>
      </c>
    </row>
    <row r="223" spans="1:8" x14ac:dyDescent="0.25">
      <c r="A223" s="3" t="s">
        <v>188</v>
      </c>
      <c r="B223" s="3" t="s">
        <v>95</v>
      </c>
      <c r="C223" s="3">
        <v>3256</v>
      </c>
      <c r="D223" s="3">
        <v>2335</v>
      </c>
      <c r="E223" s="3">
        <v>2195</v>
      </c>
      <c r="F223" s="3">
        <v>1333</v>
      </c>
      <c r="G223" s="3">
        <v>222</v>
      </c>
      <c r="H223" s="3">
        <v>422</v>
      </c>
    </row>
    <row r="224" spans="1:8" x14ac:dyDescent="0.25">
      <c r="A224" s="3" t="s">
        <v>188</v>
      </c>
      <c r="B224" s="3" t="s">
        <v>96</v>
      </c>
      <c r="C224" s="3">
        <v>3297</v>
      </c>
      <c r="D224" s="3">
        <v>2559</v>
      </c>
      <c r="E224" s="3">
        <v>3695</v>
      </c>
      <c r="F224" s="3">
        <v>1608</v>
      </c>
      <c r="G224" s="3">
        <v>324</v>
      </c>
      <c r="H224" s="3">
        <v>301</v>
      </c>
    </row>
    <row r="225" spans="1:8" x14ac:dyDescent="0.25">
      <c r="A225" s="3" t="s">
        <v>188</v>
      </c>
      <c r="B225" s="3" t="s">
        <v>97</v>
      </c>
      <c r="C225" s="3">
        <v>1377</v>
      </c>
      <c r="D225" s="3">
        <v>515</v>
      </c>
      <c r="E225" s="3">
        <v>286</v>
      </c>
      <c r="F225" s="3">
        <v>138</v>
      </c>
      <c r="G225" s="3">
        <v>39</v>
      </c>
      <c r="H225" s="3">
        <v>29</v>
      </c>
    </row>
    <row r="226" spans="1:8" x14ac:dyDescent="0.25">
      <c r="A226" s="3" t="s">
        <v>188</v>
      </c>
      <c r="B226" s="3" t="s">
        <v>98</v>
      </c>
      <c r="C226" s="3">
        <v>299</v>
      </c>
      <c r="D226" s="3">
        <v>200</v>
      </c>
      <c r="E226" s="3">
        <v>138</v>
      </c>
      <c r="F226" s="3">
        <v>101</v>
      </c>
      <c r="G226" s="3">
        <v>20</v>
      </c>
      <c r="H226" s="3">
        <v>16</v>
      </c>
    </row>
    <row r="227" spans="1:8" x14ac:dyDescent="0.25">
      <c r="A227" s="3" t="s">
        <v>189</v>
      </c>
      <c r="B227" s="3" t="s">
        <v>83</v>
      </c>
      <c r="C227" s="3">
        <v>810</v>
      </c>
      <c r="D227" s="3">
        <v>1558</v>
      </c>
      <c r="E227" s="3">
        <v>458</v>
      </c>
      <c r="F227" s="3">
        <v>1245</v>
      </c>
      <c r="G227" s="3">
        <v>639</v>
      </c>
      <c r="H227" s="3">
        <v>755</v>
      </c>
    </row>
    <row r="228" spans="1:8" x14ac:dyDescent="0.25">
      <c r="A228" s="3" t="s">
        <v>189</v>
      </c>
      <c r="B228" s="3" t="s">
        <v>84</v>
      </c>
      <c r="C228" s="3">
        <v>1590</v>
      </c>
      <c r="D228" s="3">
        <v>1286</v>
      </c>
      <c r="E228" s="3">
        <v>1020</v>
      </c>
      <c r="F228" s="3">
        <v>955</v>
      </c>
      <c r="G228" s="3">
        <v>673</v>
      </c>
      <c r="H228" s="3">
        <v>803</v>
      </c>
    </row>
    <row r="229" spans="1:8" x14ac:dyDescent="0.25">
      <c r="A229" s="3" t="s">
        <v>189</v>
      </c>
      <c r="B229" s="3" t="s">
        <v>85</v>
      </c>
      <c r="C229" s="3">
        <v>1880</v>
      </c>
      <c r="D229" s="3">
        <v>619</v>
      </c>
      <c r="E229" s="3">
        <v>569</v>
      </c>
      <c r="F229" s="3">
        <v>548</v>
      </c>
      <c r="G229" s="3">
        <v>464</v>
      </c>
      <c r="H229" s="3">
        <v>776</v>
      </c>
    </row>
    <row r="230" spans="1:8" x14ac:dyDescent="0.25">
      <c r="A230" s="3" t="s">
        <v>189</v>
      </c>
      <c r="B230" s="3" t="s">
        <v>86</v>
      </c>
      <c r="C230" s="3">
        <v>1009</v>
      </c>
      <c r="D230" s="3">
        <v>878</v>
      </c>
      <c r="E230" s="3">
        <v>2257</v>
      </c>
      <c r="F230" s="3">
        <v>1051</v>
      </c>
      <c r="G230" s="3">
        <v>926</v>
      </c>
      <c r="H230" s="3">
        <v>1359</v>
      </c>
    </row>
    <row r="231" spans="1:8" x14ac:dyDescent="0.25">
      <c r="A231" s="3" t="s">
        <v>189</v>
      </c>
      <c r="B231" s="3" t="s">
        <v>87</v>
      </c>
      <c r="C231" s="3">
        <v>470</v>
      </c>
      <c r="D231" s="3">
        <v>820</v>
      </c>
      <c r="E231" s="3">
        <v>1644</v>
      </c>
      <c r="F231" s="3">
        <v>1717</v>
      </c>
      <c r="G231" s="3">
        <v>1066</v>
      </c>
      <c r="H231" s="3">
        <v>1561</v>
      </c>
    </row>
    <row r="232" spans="1:8" x14ac:dyDescent="0.25">
      <c r="A232" s="3" t="s">
        <v>189</v>
      </c>
      <c r="B232" s="3" t="s">
        <v>88</v>
      </c>
      <c r="C232" s="3">
        <v>1033</v>
      </c>
      <c r="D232" s="3">
        <v>2178</v>
      </c>
      <c r="E232" s="3">
        <v>3906</v>
      </c>
      <c r="F232" s="3">
        <v>3388</v>
      </c>
      <c r="G232" s="3">
        <v>2673</v>
      </c>
      <c r="H232" s="3">
        <v>3858</v>
      </c>
    </row>
    <row r="233" spans="1:8" x14ac:dyDescent="0.25">
      <c r="A233" s="3" t="s">
        <v>189</v>
      </c>
      <c r="B233" s="3" t="s">
        <v>89</v>
      </c>
      <c r="C233" s="3">
        <v>3137</v>
      </c>
      <c r="D233" s="3">
        <v>5235</v>
      </c>
      <c r="E233" s="3">
        <v>8668</v>
      </c>
      <c r="F233" s="3">
        <v>5898</v>
      </c>
      <c r="G233" s="3">
        <v>3488</v>
      </c>
      <c r="H233" s="3">
        <v>3654</v>
      </c>
    </row>
    <row r="234" spans="1:8" x14ac:dyDescent="0.25">
      <c r="A234" s="3" t="s">
        <v>189</v>
      </c>
      <c r="B234" s="3" t="s">
        <v>90</v>
      </c>
      <c r="C234" s="3">
        <v>542</v>
      </c>
      <c r="D234" s="3">
        <v>1271</v>
      </c>
      <c r="E234" s="3">
        <v>2186</v>
      </c>
      <c r="F234" s="3">
        <v>2372</v>
      </c>
      <c r="G234" s="3">
        <v>2076</v>
      </c>
      <c r="H234" s="3">
        <v>3048</v>
      </c>
    </row>
    <row r="235" spans="1:8" x14ac:dyDescent="0.25">
      <c r="A235" s="3" t="s">
        <v>189</v>
      </c>
      <c r="B235" s="3" t="s">
        <v>91</v>
      </c>
      <c r="C235" s="3">
        <v>446</v>
      </c>
      <c r="D235" s="3">
        <v>700</v>
      </c>
      <c r="E235" s="3">
        <v>1155</v>
      </c>
      <c r="F235" s="3">
        <v>1786</v>
      </c>
      <c r="G235" s="3">
        <v>1873</v>
      </c>
      <c r="H235" s="3">
        <v>2734</v>
      </c>
    </row>
    <row r="236" spans="1:8" x14ac:dyDescent="0.25">
      <c r="A236" s="3" t="s">
        <v>189</v>
      </c>
      <c r="B236" s="3" t="s">
        <v>92</v>
      </c>
      <c r="C236" s="3"/>
      <c r="D236" s="3"/>
      <c r="E236" s="3"/>
      <c r="F236" s="3">
        <v>950</v>
      </c>
      <c r="G236" s="3">
        <v>1000</v>
      </c>
      <c r="H236" s="3">
        <v>1689</v>
      </c>
    </row>
    <row r="237" spans="1:8" x14ac:dyDescent="0.25">
      <c r="A237" s="3" t="s">
        <v>189</v>
      </c>
      <c r="B237" s="3" t="s">
        <v>93</v>
      </c>
      <c r="C237" s="3">
        <v>747</v>
      </c>
      <c r="D237" s="3">
        <v>2381</v>
      </c>
      <c r="E237" s="3">
        <v>3509</v>
      </c>
      <c r="F237" s="3">
        <v>3126</v>
      </c>
      <c r="G237" s="3">
        <v>2732</v>
      </c>
      <c r="H237" s="3">
        <v>3903</v>
      </c>
    </row>
    <row r="238" spans="1:8" x14ac:dyDescent="0.25">
      <c r="A238" s="3" t="s">
        <v>189</v>
      </c>
      <c r="B238" s="3" t="s">
        <v>94</v>
      </c>
      <c r="C238" s="3">
        <v>394</v>
      </c>
      <c r="D238" s="3">
        <v>978</v>
      </c>
      <c r="E238" s="3">
        <v>1757</v>
      </c>
      <c r="F238" s="3">
        <v>2104</v>
      </c>
      <c r="G238" s="3">
        <v>1716</v>
      </c>
      <c r="H238" s="3">
        <v>2795</v>
      </c>
    </row>
    <row r="239" spans="1:8" x14ac:dyDescent="0.25">
      <c r="A239" s="3" t="s">
        <v>189</v>
      </c>
      <c r="B239" s="3" t="s">
        <v>95</v>
      </c>
      <c r="C239" s="3">
        <v>925</v>
      </c>
      <c r="D239" s="3">
        <v>1077</v>
      </c>
      <c r="E239" s="3">
        <v>951</v>
      </c>
      <c r="F239" s="3">
        <v>1575</v>
      </c>
      <c r="G239" s="3">
        <v>1160</v>
      </c>
      <c r="H239" s="3">
        <v>2284</v>
      </c>
    </row>
    <row r="240" spans="1:8" x14ac:dyDescent="0.25">
      <c r="A240" s="3" t="s">
        <v>189</v>
      </c>
      <c r="B240" s="3" t="s">
        <v>96</v>
      </c>
      <c r="C240" s="3">
        <v>933</v>
      </c>
      <c r="D240" s="3">
        <v>1243</v>
      </c>
      <c r="E240" s="3">
        <v>2212</v>
      </c>
      <c r="F240" s="3">
        <v>2123</v>
      </c>
      <c r="G240" s="3">
        <v>1606</v>
      </c>
      <c r="H240" s="3">
        <v>2217</v>
      </c>
    </row>
    <row r="241" spans="1:8" x14ac:dyDescent="0.25">
      <c r="A241" s="3" t="s">
        <v>189</v>
      </c>
      <c r="B241" s="3" t="s">
        <v>97</v>
      </c>
      <c r="C241" s="3">
        <v>1122</v>
      </c>
      <c r="D241" s="3">
        <v>957</v>
      </c>
      <c r="E241" s="3">
        <v>672</v>
      </c>
      <c r="F241" s="3">
        <v>985</v>
      </c>
      <c r="G241" s="3">
        <v>546</v>
      </c>
      <c r="H241" s="3">
        <v>473</v>
      </c>
    </row>
    <row r="242" spans="1:8" x14ac:dyDescent="0.25">
      <c r="A242" s="3" t="s">
        <v>189</v>
      </c>
      <c r="B242" s="3" t="s">
        <v>98</v>
      </c>
      <c r="C242" s="3">
        <v>1024</v>
      </c>
      <c r="D242" s="3">
        <v>976</v>
      </c>
      <c r="E242" s="3">
        <v>932</v>
      </c>
      <c r="F242" s="3">
        <v>517</v>
      </c>
      <c r="G242" s="3">
        <v>224</v>
      </c>
      <c r="H242" s="3">
        <v>247</v>
      </c>
    </row>
    <row r="243" spans="1:8" x14ac:dyDescent="0.25">
      <c r="A243" s="3" t="s">
        <v>190</v>
      </c>
      <c r="B243" s="3" t="s">
        <v>83</v>
      </c>
      <c r="C243" s="3">
        <v>91</v>
      </c>
      <c r="D243" s="3">
        <v>297</v>
      </c>
      <c r="E243" s="3">
        <v>154</v>
      </c>
      <c r="F243" s="3">
        <v>864</v>
      </c>
      <c r="G243" s="3">
        <v>778</v>
      </c>
      <c r="H243" s="3">
        <v>1272</v>
      </c>
    </row>
    <row r="244" spans="1:8" x14ac:dyDescent="0.25">
      <c r="A244" s="3" t="s">
        <v>190</v>
      </c>
      <c r="B244" s="3" t="s">
        <v>84</v>
      </c>
      <c r="C244" s="3">
        <v>442</v>
      </c>
      <c r="D244" s="3">
        <v>510</v>
      </c>
      <c r="E244" s="3">
        <v>600</v>
      </c>
      <c r="F244" s="3">
        <v>1208</v>
      </c>
      <c r="G244" s="3">
        <v>853</v>
      </c>
      <c r="H244" s="3">
        <v>1363</v>
      </c>
    </row>
    <row r="245" spans="1:8" x14ac:dyDescent="0.25">
      <c r="A245" s="3" t="s">
        <v>190</v>
      </c>
      <c r="B245" s="3" t="s">
        <v>85</v>
      </c>
      <c r="C245" s="3">
        <v>837</v>
      </c>
      <c r="D245" s="3">
        <v>685</v>
      </c>
      <c r="E245" s="3">
        <v>601</v>
      </c>
      <c r="F245" s="3">
        <v>1295</v>
      </c>
      <c r="G245" s="3">
        <v>822</v>
      </c>
      <c r="H245" s="3">
        <v>1507</v>
      </c>
    </row>
    <row r="246" spans="1:8" x14ac:dyDescent="0.25">
      <c r="A246" s="3" t="s">
        <v>190</v>
      </c>
      <c r="B246" s="3" t="s">
        <v>86</v>
      </c>
      <c r="C246" s="3">
        <v>195</v>
      </c>
      <c r="D246" s="3">
        <v>491</v>
      </c>
      <c r="E246" s="3">
        <v>779</v>
      </c>
      <c r="F246" s="3">
        <v>482</v>
      </c>
      <c r="G246" s="3">
        <v>597</v>
      </c>
      <c r="H246" s="3">
        <v>907</v>
      </c>
    </row>
    <row r="247" spans="1:8" x14ac:dyDescent="0.25">
      <c r="A247" s="3" t="s">
        <v>190</v>
      </c>
      <c r="B247" s="3" t="s">
        <v>87</v>
      </c>
      <c r="C247" s="3">
        <v>56</v>
      </c>
      <c r="D247" s="3">
        <v>266</v>
      </c>
      <c r="E247" s="3">
        <v>415</v>
      </c>
      <c r="F247" s="3">
        <v>410</v>
      </c>
      <c r="G247" s="3">
        <v>487</v>
      </c>
      <c r="H247" s="3">
        <v>821</v>
      </c>
    </row>
    <row r="248" spans="1:8" x14ac:dyDescent="0.25">
      <c r="A248" s="3" t="s">
        <v>190</v>
      </c>
      <c r="B248" s="3" t="s">
        <v>88</v>
      </c>
      <c r="C248" s="3">
        <v>233</v>
      </c>
      <c r="D248" s="3">
        <v>430</v>
      </c>
      <c r="E248" s="3">
        <v>700</v>
      </c>
      <c r="F248" s="3">
        <v>1093</v>
      </c>
      <c r="G248" s="3">
        <v>1273</v>
      </c>
      <c r="H248" s="3">
        <v>2037</v>
      </c>
    </row>
    <row r="249" spans="1:8" x14ac:dyDescent="0.25">
      <c r="A249" s="3" t="s">
        <v>190</v>
      </c>
      <c r="B249" s="3" t="s">
        <v>89</v>
      </c>
      <c r="C249" s="3">
        <v>605</v>
      </c>
      <c r="D249" s="3">
        <v>1056</v>
      </c>
      <c r="E249" s="3">
        <v>2197</v>
      </c>
      <c r="F249" s="3">
        <v>3625</v>
      </c>
      <c r="G249" s="3">
        <v>4253</v>
      </c>
      <c r="H249" s="3">
        <v>5893</v>
      </c>
    </row>
    <row r="250" spans="1:8" x14ac:dyDescent="0.25">
      <c r="A250" s="3" t="s">
        <v>190</v>
      </c>
      <c r="B250" s="3" t="s">
        <v>90</v>
      </c>
      <c r="C250" s="3">
        <v>50</v>
      </c>
      <c r="D250" s="3">
        <v>164</v>
      </c>
      <c r="E250" s="3">
        <v>352</v>
      </c>
      <c r="F250" s="3">
        <v>444</v>
      </c>
      <c r="G250" s="3">
        <v>554</v>
      </c>
      <c r="H250" s="3">
        <v>1083</v>
      </c>
    </row>
    <row r="251" spans="1:8" x14ac:dyDescent="0.25">
      <c r="A251" s="3" t="s">
        <v>190</v>
      </c>
      <c r="B251" s="3" t="s">
        <v>91</v>
      </c>
      <c r="C251" s="3">
        <v>58</v>
      </c>
      <c r="D251" s="3">
        <v>89</v>
      </c>
      <c r="E251" s="3">
        <v>101</v>
      </c>
      <c r="F251" s="3">
        <v>218</v>
      </c>
      <c r="G251" s="3">
        <v>337</v>
      </c>
      <c r="H251" s="3">
        <v>637</v>
      </c>
    </row>
    <row r="252" spans="1:8" x14ac:dyDescent="0.25">
      <c r="A252" s="3" t="s">
        <v>190</v>
      </c>
      <c r="B252" s="3" t="s">
        <v>92</v>
      </c>
      <c r="C252" s="3"/>
      <c r="D252" s="3"/>
      <c r="E252" s="3"/>
      <c r="F252" s="3">
        <v>85</v>
      </c>
      <c r="G252" s="3">
        <v>132</v>
      </c>
      <c r="H252" s="3">
        <v>265</v>
      </c>
    </row>
    <row r="253" spans="1:8" x14ac:dyDescent="0.25">
      <c r="A253" s="3" t="s">
        <v>190</v>
      </c>
      <c r="B253" s="3" t="s">
        <v>93</v>
      </c>
      <c r="C253" s="3">
        <v>124</v>
      </c>
      <c r="D253" s="3">
        <v>369</v>
      </c>
      <c r="E253" s="3">
        <v>458</v>
      </c>
      <c r="F253" s="3">
        <v>646</v>
      </c>
      <c r="G253" s="3">
        <v>759</v>
      </c>
      <c r="H253" s="3">
        <v>1321</v>
      </c>
    </row>
    <row r="254" spans="1:8" x14ac:dyDescent="0.25">
      <c r="A254" s="3" t="s">
        <v>190</v>
      </c>
      <c r="B254" s="3" t="s">
        <v>94</v>
      </c>
      <c r="C254" s="3">
        <v>87</v>
      </c>
      <c r="D254" s="3">
        <v>179</v>
      </c>
      <c r="E254" s="3">
        <v>185</v>
      </c>
      <c r="F254" s="3">
        <v>337</v>
      </c>
      <c r="G254" s="3">
        <v>359</v>
      </c>
      <c r="H254" s="3">
        <v>654</v>
      </c>
    </row>
    <row r="255" spans="1:8" x14ac:dyDescent="0.25">
      <c r="A255" s="3" t="s">
        <v>190</v>
      </c>
      <c r="B255" s="3" t="s">
        <v>95</v>
      </c>
      <c r="C255" s="3">
        <v>130</v>
      </c>
      <c r="D255" s="3">
        <v>163</v>
      </c>
      <c r="E255" s="3">
        <v>130</v>
      </c>
      <c r="F255" s="3">
        <v>365</v>
      </c>
      <c r="G255" s="3">
        <v>402</v>
      </c>
      <c r="H255" s="3">
        <v>715</v>
      </c>
    </row>
    <row r="256" spans="1:8" x14ac:dyDescent="0.25">
      <c r="A256" s="3" t="s">
        <v>190</v>
      </c>
      <c r="B256" s="3" t="s">
        <v>96</v>
      </c>
      <c r="C256" s="3">
        <v>117</v>
      </c>
      <c r="D256" s="3">
        <v>148</v>
      </c>
      <c r="E256" s="3">
        <v>171</v>
      </c>
      <c r="F256" s="3">
        <v>342</v>
      </c>
      <c r="G256" s="3">
        <v>536</v>
      </c>
      <c r="H256" s="3">
        <v>791</v>
      </c>
    </row>
    <row r="257" spans="1:8" x14ac:dyDescent="0.25">
      <c r="A257" s="3" t="s">
        <v>190</v>
      </c>
      <c r="B257" s="3" t="s">
        <v>97</v>
      </c>
      <c r="C257" s="3">
        <v>239</v>
      </c>
      <c r="D257" s="3">
        <v>277</v>
      </c>
      <c r="E257" s="3">
        <v>125</v>
      </c>
      <c r="F257" s="3">
        <v>529</v>
      </c>
      <c r="G257" s="3">
        <v>610</v>
      </c>
      <c r="H257" s="3">
        <v>755</v>
      </c>
    </row>
    <row r="258" spans="1:8" x14ac:dyDescent="0.25">
      <c r="A258" s="3" t="s">
        <v>190</v>
      </c>
      <c r="B258" s="3" t="s">
        <v>98</v>
      </c>
      <c r="C258" s="3">
        <v>218</v>
      </c>
      <c r="D258" s="3">
        <v>542</v>
      </c>
      <c r="E258" s="3">
        <v>577</v>
      </c>
      <c r="F258" s="3">
        <v>1319</v>
      </c>
      <c r="G258" s="3">
        <v>760</v>
      </c>
      <c r="H258" s="3">
        <v>1223</v>
      </c>
    </row>
    <row r="259" spans="1:8" x14ac:dyDescent="0.25">
      <c r="A259" s="3" t="s">
        <v>191</v>
      </c>
      <c r="B259" s="3" t="s">
        <v>83</v>
      </c>
      <c r="C259" s="3">
        <v>20</v>
      </c>
      <c r="D259" s="3">
        <v>76</v>
      </c>
      <c r="E259" s="3">
        <v>56</v>
      </c>
      <c r="F259" s="3">
        <v>101</v>
      </c>
      <c r="G259" s="3">
        <v>162</v>
      </c>
      <c r="H259" s="3">
        <v>610</v>
      </c>
    </row>
    <row r="260" spans="1:8" x14ac:dyDescent="0.25">
      <c r="A260" s="3" t="s">
        <v>191</v>
      </c>
      <c r="B260" s="3" t="s">
        <v>84</v>
      </c>
      <c r="C260" s="3">
        <v>134</v>
      </c>
      <c r="D260" s="3">
        <v>328</v>
      </c>
      <c r="E260" s="3">
        <v>304</v>
      </c>
      <c r="F260" s="3">
        <v>395</v>
      </c>
      <c r="G260" s="3">
        <v>361</v>
      </c>
      <c r="H260" s="3">
        <v>391</v>
      </c>
    </row>
    <row r="261" spans="1:8" x14ac:dyDescent="0.25">
      <c r="A261" s="3" t="s">
        <v>191</v>
      </c>
      <c r="B261" s="3" t="s">
        <v>85</v>
      </c>
      <c r="C261" s="3">
        <v>495</v>
      </c>
      <c r="D261" s="3">
        <v>675</v>
      </c>
      <c r="E261" s="3">
        <v>482</v>
      </c>
      <c r="F261" s="3">
        <v>461</v>
      </c>
      <c r="G261" s="3">
        <v>477</v>
      </c>
      <c r="H261" s="3">
        <v>659</v>
      </c>
    </row>
    <row r="262" spans="1:8" x14ac:dyDescent="0.25">
      <c r="A262" s="3" t="s">
        <v>191</v>
      </c>
      <c r="B262" s="3" t="s">
        <v>86</v>
      </c>
      <c r="C262" s="3">
        <v>102</v>
      </c>
      <c r="D262" s="3">
        <v>347</v>
      </c>
      <c r="E262" s="3">
        <v>483</v>
      </c>
      <c r="F262" s="3">
        <v>153</v>
      </c>
      <c r="G262" s="3">
        <v>164</v>
      </c>
      <c r="H262" s="3">
        <v>524</v>
      </c>
    </row>
    <row r="263" spans="1:8" x14ac:dyDescent="0.25">
      <c r="A263" s="3" t="s">
        <v>191</v>
      </c>
      <c r="B263" s="3" t="s">
        <v>87</v>
      </c>
      <c r="C263" s="3">
        <v>7</v>
      </c>
      <c r="D263" s="3">
        <v>88</v>
      </c>
      <c r="E263" s="3">
        <v>166</v>
      </c>
      <c r="F263" s="3">
        <v>32</v>
      </c>
      <c r="G263" s="3">
        <v>92</v>
      </c>
      <c r="H263" s="3">
        <v>367</v>
      </c>
    </row>
    <row r="264" spans="1:8" x14ac:dyDescent="0.25">
      <c r="A264" s="3" t="s">
        <v>191</v>
      </c>
      <c r="B264" s="3" t="s">
        <v>88</v>
      </c>
      <c r="C264" s="3">
        <v>104</v>
      </c>
      <c r="D264" s="3">
        <v>297</v>
      </c>
      <c r="E264" s="3">
        <v>440</v>
      </c>
      <c r="F264" s="3">
        <v>354</v>
      </c>
      <c r="G264" s="3">
        <v>364</v>
      </c>
      <c r="H264" s="3">
        <v>961</v>
      </c>
    </row>
    <row r="265" spans="1:8" x14ac:dyDescent="0.25">
      <c r="A265" s="3" t="s">
        <v>191</v>
      </c>
      <c r="B265" s="3" t="s">
        <v>89</v>
      </c>
      <c r="C265" s="3">
        <v>662</v>
      </c>
      <c r="D265" s="3">
        <v>1204</v>
      </c>
      <c r="E265" s="3">
        <v>3211</v>
      </c>
      <c r="F265" s="3">
        <v>2607</v>
      </c>
      <c r="G265" s="3">
        <v>2465</v>
      </c>
      <c r="H265" s="3">
        <v>3429</v>
      </c>
    </row>
    <row r="266" spans="1:8" x14ac:dyDescent="0.25">
      <c r="A266" s="3" t="s">
        <v>191</v>
      </c>
      <c r="B266" s="3" t="s">
        <v>90</v>
      </c>
      <c r="C266" s="3">
        <v>32</v>
      </c>
      <c r="D266" s="3">
        <v>134</v>
      </c>
      <c r="E266" s="3">
        <v>154</v>
      </c>
      <c r="F266" s="3">
        <v>67</v>
      </c>
      <c r="G266" s="3">
        <v>85</v>
      </c>
      <c r="H266" s="3">
        <v>517</v>
      </c>
    </row>
    <row r="267" spans="1:8" x14ac:dyDescent="0.25">
      <c r="A267" s="3" t="s">
        <v>191</v>
      </c>
      <c r="B267" s="3" t="s">
        <v>91</v>
      </c>
      <c r="C267" s="3">
        <v>25</v>
      </c>
      <c r="D267" s="3">
        <v>67</v>
      </c>
      <c r="E267" s="3">
        <v>91</v>
      </c>
      <c r="F267" s="3">
        <v>71</v>
      </c>
      <c r="G267" s="3">
        <v>59</v>
      </c>
      <c r="H267" s="3">
        <v>813</v>
      </c>
    </row>
    <row r="268" spans="1:8" x14ac:dyDescent="0.25">
      <c r="A268" s="3" t="s">
        <v>191</v>
      </c>
      <c r="B268" s="3" t="s">
        <v>92</v>
      </c>
      <c r="C268" s="3"/>
      <c r="D268" s="3"/>
      <c r="E268" s="3"/>
      <c r="F268" s="3">
        <v>31</v>
      </c>
      <c r="G268" s="3">
        <v>29</v>
      </c>
      <c r="H268" s="3">
        <v>655</v>
      </c>
    </row>
    <row r="269" spans="1:8" x14ac:dyDescent="0.25">
      <c r="A269" s="3" t="s">
        <v>191</v>
      </c>
      <c r="B269" s="3" t="s">
        <v>93</v>
      </c>
      <c r="C269" s="3">
        <v>60</v>
      </c>
      <c r="D269" s="3">
        <v>188</v>
      </c>
      <c r="E269" s="3">
        <v>186</v>
      </c>
      <c r="F269" s="3">
        <v>154</v>
      </c>
      <c r="G269" s="3">
        <v>151</v>
      </c>
      <c r="H269" s="3">
        <v>832</v>
      </c>
    </row>
    <row r="270" spans="1:8" x14ac:dyDescent="0.25">
      <c r="A270" s="3" t="s">
        <v>191</v>
      </c>
      <c r="B270" s="3" t="s">
        <v>94</v>
      </c>
      <c r="C270" s="3">
        <v>26</v>
      </c>
      <c r="D270" s="3">
        <v>83</v>
      </c>
      <c r="E270" s="3">
        <v>113</v>
      </c>
      <c r="F270" s="3">
        <v>81</v>
      </c>
      <c r="G270" s="3">
        <v>75</v>
      </c>
      <c r="H270" s="3">
        <v>835</v>
      </c>
    </row>
    <row r="271" spans="1:8" x14ac:dyDescent="0.25">
      <c r="A271" s="3" t="s">
        <v>191</v>
      </c>
      <c r="B271" s="3" t="s">
        <v>95</v>
      </c>
      <c r="C271" s="3">
        <v>53</v>
      </c>
      <c r="D271" s="3">
        <v>85</v>
      </c>
      <c r="E271" s="3">
        <v>99</v>
      </c>
      <c r="F271" s="3">
        <v>130</v>
      </c>
      <c r="G271" s="3">
        <v>119</v>
      </c>
      <c r="H271" s="3">
        <v>440</v>
      </c>
    </row>
    <row r="272" spans="1:8" x14ac:dyDescent="0.25">
      <c r="A272" s="3" t="s">
        <v>191</v>
      </c>
      <c r="B272" s="3" t="s">
        <v>96</v>
      </c>
      <c r="C272" s="3">
        <v>45</v>
      </c>
      <c r="D272" s="3">
        <v>127</v>
      </c>
      <c r="E272" s="3">
        <v>109</v>
      </c>
      <c r="F272" s="3">
        <v>73</v>
      </c>
      <c r="G272" s="3">
        <v>131</v>
      </c>
      <c r="H272" s="3">
        <v>615</v>
      </c>
    </row>
    <row r="273" spans="1:8" x14ac:dyDescent="0.25">
      <c r="A273" s="3" t="s">
        <v>191</v>
      </c>
      <c r="B273" s="3" t="s">
        <v>97</v>
      </c>
      <c r="C273" s="3">
        <v>119</v>
      </c>
      <c r="D273" s="3">
        <v>116</v>
      </c>
      <c r="E273" s="3">
        <v>69</v>
      </c>
      <c r="F273" s="3">
        <v>137</v>
      </c>
      <c r="G273" s="3">
        <v>187</v>
      </c>
      <c r="H273" s="3">
        <v>192</v>
      </c>
    </row>
    <row r="274" spans="1:8" x14ac:dyDescent="0.25">
      <c r="A274" s="3" t="s">
        <v>191</v>
      </c>
      <c r="B274" s="3" t="s">
        <v>98</v>
      </c>
      <c r="C274" s="3">
        <v>47</v>
      </c>
      <c r="D274" s="3">
        <v>198</v>
      </c>
      <c r="E274" s="3">
        <v>245</v>
      </c>
      <c r="F274" s="3">
        <v>388</v>
      </c>
      <c r="G274" s="3">
        <v>490</v>
      </c>
      <c r="H274" s="3">
        <v>478</v>
      </c>
    </row>
  </sheetData>
  <mergeCells count="4">
    <mergeCell ref="A5:H5"/>
    <mergeCell ref="A73:H73"/>
    <mergeCell ref="A141:H141"/>
    <mergeCell ref="A209:H209"/>
  </mergeCells>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34"/>
  <sheetViews>
    <sheetView workbookViewId="0"/>
  </sheetViews>
  <sheetFormatPr baseColWidth="10" defaultColWidth="11.42578125" defaultRowHeight="15" x14ac:dyDescent="0.25"/>
  <cols>
    <col min="1" max="1" width="14.5703125" bestFit="1" customWidth="1"/>
    <col min="2" max="2" width="12.42578125" bestFit="1" customWidth="1"/>
  </cols>
  <sheetData>
    <row r="1" spans="1:10" x14ac:dyDescent="0.25">
      <c r="A1" s="5" t="str">
        <f>HYPERLINK("#'Indice'!A1", "Indice")</f>
        <v>Indice</v>
      </c>
    </row>
    <row r="2" spans="1:10" x14ac:dyDescent="0.25">
      <c r="A2" s="15" t="s">
        <v>116</v>
      </c>
    </row>
    <row r="3" spans="1:10" x14ac:dyDescent="0.25">
      <c r="A3" s="8" t="s">
        <v>62</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1" t="s">
        <v>117</v>
      </c>
      <c r="B7" s="1" t="s">
        <v>81</v>
      </c>
      <c r="C7" s="1">
        <v>80.721485614776597</v>
      </c>
      <c r="D7" s="1">
        <v>79.464018344879193</v>
      </c>
      <c r="E7" s="1">
        <v>79.114830493927002</v>
      </c>
      <c r="F7" s="1">
        <v>79.803252220153794</v>
      </c>
      <c r="G7" s="1">
        <v>79.093164205551105</v>
      </c>
      <c r="H7" s="1">
        <v>77.703011035919204</v>
      </c>
      <c r="I7" s="1">
        <v>80.629843473434406</v>
      </c>
      <c r="J7" s="1">
        <v>80.175155401229901</v>
      </c>
    </row>
    <row r="8" spans="1:10" x14ac:dyDescent="0.25">
      <c r="A8" s="1" t="s">
        <v>117</v>
      </c>
      <c r="B8" s="1" t="s">
        <v>82</v>
      </c>
      <c r="C8" s="1">
        <v>81.896740198135404</v>
      </c>
      <c r="D8" s="1">
        <v>78.973692655563397</v>
      </c>
      <c r="E8" s="1">
        <v>80.356836318969698</v>
      </c>
      <c r="F8" s="1">
        <v>81.293308734893799</v>
      </c>
      <c r="G8" s="1">
        <v>80.443006753921495</v>
      </c>
      <c r="H8" s="1">
        <v>77.593100070953398</v>
      </c>
      <c r="I8" s="1">
        <v>81.705600023269696</v>
      </c>
      <c r="J8" s="1">
        <v>74.725472927093506</v>
      </c>
    </row>
    <row r="9" spans="1:10" x14ac:dyDescent="0.25">
      <c r="A9" s="1" t="s">
        <v>118</v>
      </c>
      <c r="B9" s="1" t="s">
        <v>81</v>
      </c>
      <c r="C9" s="1">
        <v>19.278514385223399</v>
      </c>
      <c r="D9" s="1">
        <v>20.5359816551208</v>
      </c>
      <c r="E9" s="1">
        <v>20.885172486305201</v>
      </c>
      <c r="F9" s="1">
        <v>20.196750760078402</v>
      </c>
      <c r="G9" s="1">
        <v>20.906834304332701</v>
      </c>
      <c r="H9" s="1">
        <v>22.296987473964698</v>
      </c>
      <c r="I9" s="1">
        <v>19.370156526565601</v>
      </c>
      <c r="J9" s="1">
        <v>19.8248460888863</v>
      </c>
    </row>
    <row r="10" spans="1:10" x14ac:dyDescent="0.25">
      <c r="A10" s="1" t="s">
        <v>118</v>
      </c>
      <c r="B10" s="1" t="s">
        <v>82</v>
      </c>
      <c r="C10" s="1">
        <v>18.103261291980701</v>
      </c>
      <c r="D10" s="1">
        <v>21.0263088345528</v>
      </c>
      <c r="E10" s="1">
        <v>19.6431651711464</v>
      </c>
      <c r="F10" s="1">
        <v>18.706692755222299</v>
      </c>
      <c r="G10" s="1">
        <v>19.556993246078498</v>
      </c>
      <c r="H10" s="1">
        <v>22.4069014191628</v>
      </c>
      <c r="I10" s="1">
        <v>18.2943999767303</v>
      </c>
      <c r="J10" s="1">
        <v>25.274524092674302</v>
      </c>
    </row>
    <row r="13" spans="1:10" x14ac:dyDescent="0.25">
      <c r="A13" s="31" t="s">
        <v>78</v>
      </c>
      <c r="B13" s="31"/>
      <c r="C13" s="31"/>
      <c r="D13" s="31"/>
      <c r="E13" s="31"/>
      <c r="F13" s="31"/>
      <c r="G13" s="31"/>
      <c r="H13" s="31"/>
      <c r="I13" s="31"/>
      <c r="J13" s="31"/>
    </row>
    <row r="14" spans="1:10" x14ac:dyDescent="0.25">
      <c r="A14" s="4" t="s">
        <v>64</v>
      </c>
      <c r="B14" s="4" t="s">
        <v>5</v>
      </c>
      <c r="C14" s="4" t="s">
        <v>65</v>
      </c>
      <c r="D14" s="4" t="s">
        <v>66</v>
      </c>
      <c r="E14" s="4" t="s">
        <v>67</v>
      </c>
      <c r="F14" s="4" t="s">
        <v>68</v>
      </c>
      <c r="G14" s="4" t="s">
        <v>69</v>
      </c>
      <c r="H14" s="4" t="s">
        <v>70</v>
      </c>
      <c r="I14" s="4" t="s">
        <v>71</v>
      </c>
      <c r="J14" s="4" t="s">
        <v>72</v>
      </c>
    </row>
    <row r="15" spans="1:10" x14ac:dyDescent="0.25">
      <c r="A15" s="2" t="s">
        <v>117</v>
      </c>
      <c r="B15" s="2" t="s">
        <v>81</v>
      </c>
      <c r="C15" s="2">
        <v>0.36527574993669998</v>
      </c>
      <c r="D15" s="2">
        <v>0.40175230242311999</v>
      </c>
      <c r="E15" s="2">
        <v>0.53800949826836597</v>
      </c>
      <c r="F15" s="2">
        <v>0.39985855109989599</v>
      </c>
      <c r="G15" s="2">
        <v>0.30675285961478899</v>
      </c>
      <c r="H15" s="2">
        <v>0.38152073975652501</v>
      </c>
      <c r="I15" s="2">
        <v>0.36952106747776298</v>
      </c>
      <c r="J15" s="2">
        <v>0.23528621532023</v>
      </c>
    </row>
    <row r="16" spans="1:10" x14ac:dyDescent="0.25">
      <c r="A16" s="2" t="s">
        <v>117</v>
      </c>
      <c r="B16" s="2" t="s">
        <v>82</v>
      </c>
      <c r="C16" s="2">
        <v>0.412134919315577</v>
      </c>
      <c r="D16" s="2">
        <v>0.46700187958777001</v>
      </c>
      <c r="E16" s="2">
        <v>0.65753841772675503</v>
      </c>
      <c r="F16" s="2">
        <v>0.50576166249811605</v>
      </c>
      <c r="G16" s="2">
        <v>0.50914478488266501</v>
      </c>
      <c r="H16" s="2">
        <v>0.71594160981476296</v>
      </c>
      <c r="I16" s="2">
        <v>0.64476467669010196</v>
      </c>
      <c r="J16" s="2">
        <v>0.50797560252249196</v>
      </c>
    </row>
    <row r="17" spans="1:10" x14ac:dyDescent="0.25">
      <c r="A17" s="2" t="s">
        <v>118</v>
      </c>
      <c r="B17" s="2" t="s">
        <v>81</v>
      </c>
      <c r="C17" s="2">
        <v>0.36527574993669998</v>
      </c>
      <c r="D17" s="2">
        <v>0.40175230242311999</v>
      </c>
      <c r="E17" s="2">
        <v>0.53800949826836597</v>
      </c>
      <c r="F17" s="2">
        <v>0.39985855109989599</v>
      </c>
      <c r="G17" s="2">
        <v>0.30675285961478899</v>
      </c>
      <c r="H17" s="2">
        <v>0.38152073975652501</v>
      </c>
      <c r="I17" s="2">
        <v>0.36952106747776298</v>
      </c>
      <c r="J17" s="2">
        <v>0.23528621532023</v>
      </c>
    </row>
    <row r="18" spans="1:10" x14ac:dyDescent="0.25">
      <c r="A18" s="2" t="s">
        <v>118</v>
      </c>
      <c r="B18" s="2" t="s">
        <v>82</v>
      </c>
      <c r="C18" s="2">
        <v>0.412134919315577</v>
      </c>
      <c r="D18" s="2">
        <v>0.46700187958777001</v>
      </c>
      <c r="E18" s="2">
        <v>0.65753841772675503</v>
      </c>
      <c r="F18" s="2">
        <v>0.50576166249811605</v>
      </c>
      <c r="G18" s="2">
        <v>0.50914478488266501</v>
      </c>
      <c r="H18" s="2">
        <v>0.71594160981476296</v>
      </c>
      <c r="I18" s="2">
        <v>0.64476467669010196</v>
      </c>
      <c r="J18" s="2">
        <v>0.50797560252249196</v>
      </c>
    </row>
    <row r="21" spans="1:10" x14ac:dyDescent="0.25">
      <c r="A21" s="31" t="s">
        <v>79</v>
      </c>
      <c r="B21" s="31"/>
      <c r="C21" s="31"/>
      <c r="D21" s="31"/>
      <c r="E21" s="31"/>
      <c r="F21" s="31"/>
      <c r="G21" s="31"/>
      <c r="H21" s="31"/>
      <c r="I21" s="31"/>
      <c r="J21" s="31"/>
    </row>
    <row r="22" spans="1:10" x14ac:dyDescent="0.25">
      <c r="A22" s="4" t="s">
        <v>64</v>
      </c>
      <c r="B22" s="4" t="s">
        <v>5</v>
      </c>
      <c r="C22" s="4" t="s">
        <v>65</v>
      </c>
      <c r="D22" s="4" t="s">
        <v>66</v>
      </c>
      <c r="E22" s="4" t="s">
        <v>67</v>
      </c>
      <c r="F22" s="4" t="s">
        <v>68</v>
      </c>
      <c r="G22" s="4" t="s">
        <v>69</v>
      </c>
      <c r="H22" s="4" t="s">
        <v>70</v>
      </c>
      <c r="I22" s="4" t="s">
        <v>71</v>
      </c>
      <c r="J22" s="4" t="s">
        <v>72</v>
      </c>
    </row>
    <row r="23" spans="1:10" x14ac:dyDescent="0.25">
      <c r="A23" s="3" t="s">
        <v>117</v>
      </c>
      <c r="B23" s="3" t="s">
        <v>81</v>
      </c>
      <c r="C23" s="3">
        <v>3102699</v>
      </c>
      <c r="D23" s="3">
        <v>3312727</v>
      </c>
      <c r="E23" s="3">
        <v>3512283</v>
      </c>
      <c r="F23" s="3">
        <v>3795022</v>
      </c>
      <c r="G23" s="3">
        <v>3911282</v>
      </c>
      <c r="H23" s="3">
        <v>4113829</v>
      </c>
      <c r="I23" s="3">
        <v>4755836</v>
      </c>
      <c r="J23" s="3">
        <v>4966029</v>
      </c>
    </row>
    <row r="24" spans="1:10" x14ac:dyDescent="0.25">
      <c r="A24" s="3" t="s">
        <v>117</v>
      </c>
      <c r="B24" s="3" t="s">
        <v>82</v>
      </c>
      <c r="C24" s="3">
        <v>479652</v>
      </c>
      <c r="D24" s="3">
        <v>486812</v>
      </c>
      <c r="E24" s="3">
        <v>512675</v>
      </c>
      <c r="F24" s="3">
        <v>540733</v>
      </c>
      <c r="G24" s="3">
        <v>559679</v>
      </c>
      <c r="H24" s="3">
        <v>545824</v>
      </c>
      <c r="I24" s="3">
        <v>602100</v>
      </c>
      <c r="J24" s="3">
        <v>600881</v>
      </c>
    </row>
    <row r="25" spans="1:10" x14ac:dyDescent="0.25">
      <c r="A25" s="3" t="s">
        <v>118</v>
      </c>
      <c r="B25" s="3" t="s">
        <v>81</v>
      </c>
      <c r="C25" s="3">
        <v>741010</v>
      </c>
      <c r="D25" s="3">
        <v>856112</v>
      </c>
      <c r="E25" s="3">
        <v>927192</v>
      </c>
      <c r="F25" s="3">
        <v>960451</v>
      </c>
      <c r="G25" s="3">
        <v>1033876</v>
      </c>
      <c r="H25" s="3">
        <v>1180469</v>
      </c>
      <c r="I25" s="3">
        <v>1142521</v>
      </c>
      <c r="J25" s="3">
        <v>1227946</v>
      </c>
    </row>
    <row r="26" spans="1:10" x14ac:dyDescent="0.25">
      <c r="A26" s="3" t="s">
        <v>118</v>
      </c>
      <c r="B26" s="3" t="s">
        <v>82</v>
      </c>
      <c r="C26" s="3">
        <v>106027</v>
      </c>
      <c r="D26" s="3">
        <v>129611</v>
      </c>
      <c r="E26" s="3">
        <v>125323</v>
      </c>
      <c r="F26" s="3">
        <v>124430</v>
      </c>
      <c r="G26" s="3">
        <v>136067</v>
      </c>
      <c r="H26" s="3">
        <v>157620</v>
      </c>
      <c r="I26" s="3">
        <v>134814</v>
      </c>
      <c r="J26" s="3">
        <v>203237</v>
      </c>
    </row>
    <row r="29" spans="1:10" x14ac:dyDescent="0.25">
      <c r="A29" s="31" t="s">
        <v>80</v>
      </c>
      <c r="B29" s="31"/>
      <c r="C29" s="31"/>
      <c r="D29" s="31"/>
      <c r="E29" s="31"/>
      <c r="F29" s="31"/>
      <c r="G29" s="31"/>
      <c r="H29" s="31"/>
      <c r="I29" s="31"/>
      <c r="J29" s="31"/>
    </row>
    <row r="30" spans="1:10" x14ac:dyDescent="0.25">
      <c r="A30" s="4" t="s">
        <v>64</v>
      </c>
      <c r="B30" s="4" t="s">
        <v>5</v>
      </c>
      <c r="C30" s="4" t="s">
        <v>65</v>
      </c>
      <c r="D30" s="4" t="s">
        <v>66</v>
      </c>
      <c r="E30" s="4" t="s">
        <v>67</v>
      </c>
      <c r="F30" s="4" t="s">
        <v>68</v>
      </c>
      <c r="G30" s="4" t="s">
        <v>69</v>
      </c>
      <c r="H30" s="4" t="s">
        <v>70</v>
      </c>
      <c r="I30" s="4" t="s">
        <v>71</v>
      </c>
      <c r="J30" s="4" t="s">
        <v>72</v>
      </c>
    </row>
    <row r="31" spans="1:10" x14ac:dyDescent="0.25">
      <c r="A31" s="3" t="s">
        <v>117</v>
      </c>
      <c r="B31" s="3" t="s">
        <v>81</v>
      </c>
      <c r="C31" s="3">
        <v>35827</v>
      </c>
      <c r="D31" s="3">
        <v>35329</v>
      </c>
      <c r="E31" s="3">
        <v>36734</v>
      </c>
      <c r="F31" s="3">
        <v>42871</v>
      </c>
      <c r="G31" s="3">
        <v>51644</v>
      </c>
      <c r="H31" s="3">
        <v>45241</v>
      </c>
      <c r="I31" s="3">
        <v>42614</v>
      </c>
      <c r="J31" s="3">
        <v>44917</v>
      </c>
    </row>
    <row r="32" spans="1:10" x14ac:dyDescent="0.25">
      <c r="A32" s="3" t="s">
        <v>117</v>
      </c>
      <c r="B32" s="3" t="s">
        <v>82</v>
      </c>
      <c r="C32" s="3">
        <v>23969</v>
      </c>
      <c r="D32" s="3">
        <v>21131</v>
      </c>
      <c r="E32" s="3">
        <v>10179</v>
      </c>
      <c r="F32" s="3">
        <v>10874</v>
      </c>
      <c r="G32" s="3">
        <v>15380</v>
      </c>
      <c r="H32" s="3">
        <v>10632</v>
      </c>
      <c r="I32" s="3">
        <v>8158</v>
      </c>
      <c r="J32" s="3">
        <v>11186</v>
      </c>
    </row>
    <row r="33" spans="1:10" x14ac:dyDescent="0.25">
      <c r="A33" s="3" t="s">
        <v>118</v>
      </c>
      <c r="B33" s="3" t="s">
        <v>81</v>
      </c>
      <c r="C33" s="3">
        <v>9009</v>
      </c>
      <c r="D33" s="3">
        <v>9786</v>
      </c>
      <c r="E33" s="3">
        <v>9642</v>
      </c>
      <c r="F33" s="3">
        <v>10651</v>
      </c>
      <c r="G33" s="3">
        <v>13332</v>
      </c>
      <c r="H33" s="3">
        <v>12219</v>
      </c>
      <c r="I33" s="3">
        <v>10379</v>
      </c>
      <c r="J33" s="3">
        <v>12213</v>
      </c>
    </row>
    <row r="34" spans="1:10" x14ac:dyDescent="0.25">
      <c r="A34" s="3" t="s">
        <v>118</v>
      </c>
      <c r="B34" s="3" t="s">
        <v>82</v>
      </c>
      <c r="C34" s="3">
        <v>4827</v>
      </c>
      <c r="D34" s="3">
        <v>5214</v>
      </c>
      <c r="E34" s="3">
        <v>2315</v>
      </c>
      <c r="F34" s="3">
        <v>2328</v>
      </c>
      <c r="G34" s="3">
        <v>3531</v>
      </c>
      <c r="H34" s="3">
        <v>2856</v>
      </c>
      <c r="I34" s="3">
        <v>1760</v>
      </c>
      <c r="J34" s="3">
        <v>3740</v>
      </c>
    </row>
  </sheetData>
  <mergeCells count="4">
    <mergeCell ref="A5:J5"/>
    <mergeCell ref="A13:J13"/>
    <mergeCell ref="A21:J21"/>
    <mergeCell ref="A29:J29"/>
  </mergeCells>
  <pageMargins left="0.7" right="0.7" top="0.75" bottom="0.75" header="0.3" footer="0.3"/>
  <pageSetup paperSize="9" orientation="portrait" horizontalDpi="300" verticalDpi="300"/>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dimension ref="A1:H50"/>
  <sheetViews>
    <sheetView workbookViewId="0"/>
  </sheetViews>
  <sheetFormatPr baseColWidth="10" defaultColWidth="11.42578125" defaultRowHeight="15" x14ac:dyDescent="0.25"/>
  <cols>
    <col min="1" max="1" width="10.7109375" bestFit="1" customWidth="1"/>
    <col min="2" max="2" width="12.42578125" bestFit="1" customWidth="1"/>
  </cols>
  <sheetData>
    <row r="1" spans="1:8" x14ac:dyDescent="0.25">
      <c r="A1" s="5" t="str">
        <f>HYPERLINK("#'Indice'!A1", "Indice")</f>
        <v>Indice</v>
      </c>
    </row>
    <row r="2" spans="1:8" x14ac:dyDescent="0.25">
      <c r="A2" s="15" t="s">
        <v>192</v>
      </c>
    </row>
    <row r="3" spans="1:8" x14ac:dyDescent="0.25">
      <c r="A3" s="8" t="s">
        <v>62</v>
      </c>
    </row>
    <row r="5" spans="1:8" x14ac:dyDescent="0.25">
      <c r="A5" s="31" t="s">
        <v>63</v>
      </c>
      <c r="B5" s="31"/>
      <c r="C5" s="31"/>
      <c r="D5" s="31"/>
      <c r="E5" s="31"/>
      <c r="F5" s="31"/>
      <c r="G5" s="31"/>
      <c r="H5" s="31"/>
    </row>
    <row r="6" spans="1:8" x14ac:dyDescent="0.25">
      <c r="A6" s="4" t="s">
        <v>64</v>
      </c>
      <c r="B6" s="4" t="s">
        <v>5</v>
      </c>
      <c r="C6" s="4" t="s">
        <v>67</v>
      </c>
      <c r="D6" s="4" t="s">
        <v>68</v>
      </c>
      <c r="E6" s="4" t="s">
        <v>69</v>
      </c>
      <c r="F6" s="4" t="s">
        <v>70</v>
      </c>
      <c r="G6" s="4" t="s">
        <v>71</v>
      </c>
      <c r="H6" s="4" t="s">
        <v>72</v>
      </c>
    </row>
    <row r="7" spans="1:8" x14ac:dyDescent="0.25">
      <c r="A7" s="1" t="s">
        <v>188</v>
      </c>
      <c r="B7" s="1" t="s">
        <v>99</v>
      </c>
      <c r="C7" s="1">
        <v>56.763541698455803</v>
      </c>
      <c r="D7" s="1">
        <v>43.596512079238899</v>
      </c>
      <c r="E7" s="1">
        <v>36.438247561454801</v>
      </c>
      <c r="F7" s="1">
        <v>25.272318720817601</v>
      </c>
      <c r="G7" s="1">
        <v>8.7835490703582799</v>
      </c>
      <c r="H7" s="1">
        <v>6.2699541449546796</v>
      </c>
    </row>
    <row r="8" spans="1:8" x14ac:dyDescent="0.25">
      <c r="A8" s="1" t="s">
        <v>188</v>
      </c>
      <c r="B8" s="1" t="s">
        <v>100</v>
      </c>
      <c r="C8" s="1">
        <v>57.2345197200775</v>
      </c>
      <c r="D8" s="1">
        <v>45.701608061790502</v>
      </c>
      <c r="E8" s="1">
        <v>36.900734901428201</v>
      </c>
      <c r="F8" s="1">
        <v>23.7996980547905</v>
      </c>
      <c r="G8" s="1">
        <v>9.5012351870536804</v>
      </c>
      <c r="H8" s="1">
        <v>5.5343985557556197</v>
      </c>
    </row>
    <row r="9" spans="1:8" x14ac:dyDescent="0.25">
      <c r="A9" s="1" t="s">
        <v>189</v>
      </c>
      <c r="B9" s="1" t="s">
        <v>99</v>
      </c>
      <c r="C9" s="1">
        <v>32.081183791160598</v>
      </c>
      <c r="D9" s="1">
        <v>37.2785806655884</v>
      </c>
      <c r="E9" s="1">
        <v>42.823669314384503</v>
      </c>
      <c r="F9" s="1">
        <v>44.322240352630601</v>
      </c>
      <c r="G9" s="1">
        <v>42.8490906953812</v>
      </c>
      <c r="H9" s="1">
        <v>37.261968851089499</v>
      </c>
    </row>
    <row r="10" spans="1:8" x14ac:dyDescent="0.25">
      <c r="A10" s="1" t="s">
        <v>189</v>
      </c>
      <c r="B10" s="1" t="s">
        <v>100</v>
      </c>
      <c r="C10" s="1">
        <v>33.027413487434401</v>
      </c>
      <c r="D10" s="1">
        <v>38.1613463163376</v>
      </c>
      <c r="E10" s="1">
        <v>44.721251726150498</v>
      </c>
      <c r="F10" s="1">
        <v>47.688329219818101</v>
      </c>
      <c r="G10" s="1">
        <v>48.920512199401898</v>
      </c>
      <c r="H10" s="1">
        <v>40.464431047439597</v>
      </c>
    </row>
    <row r="11" spans="1:8" x14ac:dyDescent="0.25">
      <c r="A11" s="1" t="s">
        <v>190</v>
      </c>
      <c r="B11" s="1" t="s">
        <v>99</v>
      </c>
      <c r="C11" s="1">
        <v>6.7017830908298501</v>
      </c>
      <c r="D11" s="1">
        <v>10.129053145646999</v>
      </c>
      <c r="E11" s="1">
        <v>11.218840628862401</v>
      </c>
      <c r="F11" s="1">
        <v>21.288870275020599</v>
      </c>
      <c r="G11" s="1">
        <v>32.8462511301041</v>
      </c>
      <c r="H11" s="1">
        <v>35.673078894615202</v>
      </c>
    </row>
    <row r="12" spans="1:8" x14ac:dyDescent="0.25">
      <c r="A12" s="1" t="s">
        <v>190</v>
      </c>
      <c r="B12" s="1" t="s">
        <v>100</v>
      </c>
      <c r="C12" s="1">
        <v>6.2870092689990997</v>
      </c>
      <c r="D12" s="1">
        <v>8.5896320641040802</v>
      </c>
      <c r="E12" s="1">
        <v>10.8716018497944</v>
      </c>
      <c r="F12" s="1">
        <v>21.5716317296028</v>
      </c>
      <c r="G12" s="1">
        <v>30.6662917137146</v>
      </c>
      <c r="H12" s="1">
        <v>35.7073843479156</v>
      </c>
    </row>
    <row r="13" spans="1:8" x14ac:dyDescent="0.25">
      <c r="A13" s="1" t="s">
        <v>191</v>
      </c>
      <c r="B13" s="1" t="s">
        <v>99</v>
      </c>
      <c r="C13" s="1">
        <v>4.4534910470247304</v>
      </c>
      <c r="D13" s="1">
        <v>8.9958541095256805</v>
      </c>
      <c r="E13" s="1">
        <v>9.5192410051822698</v>
      </c>
      <c r="F13" s="1">
        <v>9.1165728867054003</v>
      </c>
      <c r="G13" s="1">
        <v>15.5211076140404</v>
      </c>
      <c r="H13" s="1">
        <v>20.794999599456801</v>
      </c>
    </row>
    <row r="14" spans="1:8" x14ac:dyDescent="0.25">
      <c r="A14" s="1" t="s">
        <v>191</v>
      </c>
      <c r="B14" s="1" t="s">
        <v>100</v>
      </c>
      <c r="C14" s="1">
        <v>3.4510567784309401</v>
      </c>
      <c r="D14" s="1">
        <v>7.5474120676517504</v>
      </c>
      <c r="E14" s="1">
        <v>7.5064100325107601</v>
      </c>
      <c r="F14" s="1">
        <v>6.9403417408466304</v>
      </c>
      <c r="G14" s="1">
        <v>10.9119586646557</v>
      </c>
      <c r="H14" s="1">
        <v>18.293786048889199</v>
      </c>
    </row>
    <row r="17" spans="1:8" x14ac:dyDescent="0.25">
      <c r="A17" s="31" t="s">
        <v>78</v>
      </c>
      <c r="B17" s="31"/>
      <c r="C17" s="31"/>
      <c r="D17" s="31"/>
      <c r="E17" s="31"/>
      <c r="F17" s="31"/>
      <c r="G17" s="31"/>
      <c r="H17" s="31"/>
    </row>
    <row r="18" spans="1:8" x14ac:dyDescent="0.25">
      <c r="A18" s="4" t="s">
        <v>64</v>
      </c>
      <c r="B18" s="4" t="s">
        <v>5</v>
      </c>
      <c r="C18" s="4" t="s">
        <v>67</v>
      </c>
      <c r="D18" s="4" t="s">
        <v>68</v>
      </c>
      <c r="E18" s="4" t="s">
        <v>69</v>
      </c>
      <c r="F18" s="4" t="s">
        <v>70</v>
      </c>
      <c r="G18" s="4" t="s">
        <v>71</v>
      </c>
      <c r="H18" s="4" t="s">
        <v>72</v>
      </c>
    </row>
    <row r="19" spans="1:8" x14ac:dyDescent="0.25">
      <c r="A19" s="2" t="s">
        <v>188</v>
      </c>
      <c r="B19" s="2" t="s">
        <v>99</v>
      </c>
      <c r="C19" s="2">
        <v>1.0452848859131301</v>
      </c>
      <c r="D19" s="2">
        <v>0.80897081643343005</v>
      </c>
      <c r="E19" s="2">
        <v>0.54737315513193596</v>
      </c>
      <c r="F19" s="2">
        <v>0.49005900509655498</v>
      </c>
      <c r="G19" s="2">
        <v>0.307185668498278</v>
      </c>
      <c r="H19" s="2">
        <v>0.16187152359634599</v>
      </c>
    </row>
    <row r="20" spans="1:8" x14ac:dyDescent="0.25">
      <c r="A20" s="2" t="s">
        <v>188</v>
      </c>
      <c r="B20" s="2" t="s">
        <v>100</v>
      </c>
      <c r="C20" s="2">
        <v>1.13591393455863</v>
      </c>
      <c r="D20" s="2">
        <v>0.79614622518420197</v>
      </c>
      <c r="E20" s="2">
        <v>0.61097908765077602</v>
      </c>
      <c r="F20" s="2">
        <v>0.50692264921963204</v>
      </c>
      <c r="G20" s="2">
        <v>0.28245868161320697</v>
      </c>
      <c r="H20" s="2">
        <v>0.14631665544584399</v>
      </c>
    </row>
    <row r="21" spans="1:8" x14ac:dyDescent="0.25">
      <c r="A21" s="2" t="s">
        <v>189</v>
      </c>
      <c r="B21" s="2" t="s">
        <v>99</v>
      </c>
      <c r="C21" s="2">
        <v>1.0273331776261301</v>
      </c>
      <c r="D21" s="2">
        <v>0.80842804163694404</v>
      </c>
      <c r="E21" s="2">
        <v>0.55594365112483501</v>
      </c>
      <c r="F21" s="2">
        <v>0.62040635384619203</v>
      </c>
      <c r="G21" s="2">
        <v>0.96365036442875895</v>
      </c>
      <c r="H21" s="2">
        <v>0.39676823653280702</v>
      </c>
    </row>
    <row r="22" spans="1:8" x14ac:dyDescent="0.25">
      <c r="A22" s="2" t="s">
        <v>189</v>
      </c>
      <c r="B22" s="2" t="s">
        <v>100</v>
      </c>
      <c r="C22" s="2">
        <v>1.1230653151869801</v>
      </c>
      <c r="D22" s="2">
        <v>0.84391636773943901</v>
      </c>
      <c r="E22" s="2">
        <v>0.60555338859558105</v>
      </c>
      <c r="F22" s="2">
        <v>0.65918983891606298</v>
      </c>
      <c r="G22" s="2">
        <v>0.58634420856833502</v>
      </c>
      <c r="H22" s="2">
        <v>0.40159435011446498</v>
      </c>
    </row>
    <row r="23" spans="1:8" x14ac:dyDescent="0.25">
      <c r="A23" s="2" t="s">
        <v>190</v>
      </c>
      <c r="B23" s="2" t="s">
        <v>99</v>
      </c>
      <c r="C23" s="2">
        <v>0.348501792177558</v>
      </c>
      <c r="D23" s="2">
        <v>0.58082160539925098</v>
      </c>
      <c r="E23" s="2">
        <v>0.341686909087002</v>
      </c>
      <c r="F23" s="2">
        <v>0.576223479583859</v>
      </c>
      <c r="G23" s="2">
        <v>1.1295474134385599</v>
      </c>
      <c r="H23" s="2">
        <v>0.460150791332126</v>
      </c>
    </row>
    <row r="24" spans="1:8" x14ac:dyDescent="0.25">
      <c r="A24" s="2" t="s">
        <v>190</v>
      </c>
      <c r="B24" s="2" t="s">
        <v>100</v>
      </c>
      <c r="C24" s="2">
        <v>0.52054175175726403</v>
      </c>
      <c r="D24" s="2">
        <v>0.41275364346802201</v>
      </c>
      <c r="E24" s="2">
        <v>0.484972028061748</v>
      </c>
      <c r="F24" s="2">
        <v>0.76481071300804604</v>
      </c>
      <c r="G24" s="2">
        <v>0.53305756300687801</v>
      </c>
      <c r="H24" s="2">
        <v>0.39553320966660999</v>
      </c>
    </row>
    <row r="25" spans="1:8" x14ac:dyDescent="0.25">
      <c r="A25" s="2" t="s">
        <v>191</v>
      </c>
      <c r="B25" s="2" t="s">
        <v>99</v>
      </c>
      <c r="C25" s="2">
        <v>0.44026239775121201</v>
      </c>
      <c r="D25" s="2">
        <v>0.467010587453842</v>
      </c>
      <c r="E25" s="2">
        <v>0.408854801207781</v>
      </c>
      <c r="F25" s="2">
        <v>0.43985485099256</v>
      </c>
      <c r="G25" s="2">
        <v>0.56606656871736005</v>
      </c>
      <c r="H25" s="2">
        <v>0.35617335233837399</v>
      </c>
    </row>
    <row r="26" spans="1:8" x14ac:dyDescent="0.25">
      <c r="A26" s="2" t="s">
        <v>191</v>
      </c>
      <c r="B26" s="2" t="s">
        <v>100</v>
      </c>
      <c r="C26" s="2">
        <v>0.32283132895827299</v>
      </c>
      <c r="D26" s="2">
        <v>0.483577791601419</v>
      </c>
      <c r="E26" s="2">
        <v>0.37045066710561497</v>
      </c>
      <c r="F26" s="2">
        <v>0.33467635512352001</v>
      </c>
      <c r="G26" s="2">
        <v>0.38545082788914398</v>
      </c>
      <c r="H26" s="2">
        <v>0.338124064728618</v>
      </c>
    </row>
    <row r="29" spans="1:8" x14ac:dyDescent="0.25">
      <c r="A29" s="31" t="s">
        <v>79</v>
      </c>
      <c r="B29" s="31"/>
      <c r="C29" s="31"/>
      <c r="D29" s="31"/>
      <c r="E29" s="31"/>
      <c r="F29" s="31"/>
      <c r="G29" s="31"/>
      <c r="H29" s="31"/>
    </row>
    <row r="30" spans="1:8" x14ac:dyDescent="0.25">
      <c r="A30" s="4" t="s">
        <v>64</v>
      </c>
      <c r="B30" s="4" t="s">
        <v>5</v>
      </c>
      <c r="C30" s="4" t="s">
        <v>67</v>
      </c>
      <c r="D30" s="4" t="s">
        <v>68</v>
      </c>
      <c r="E30" s="4" t="s">
        <v>69</v>
      </c>
      <c r="F30" s="4" t="s">
        <v>70</v>
      </c>
      <c r="G30" s="4" t="s">
        <v>71</v>
      </c>
      <c r="H30" s="4" t="s">
        <v>72</v>
      </c>
    </row>
    <row r="31" spans="1:8" x14ac:dyDescent="0.25">
      <c r="A31" s="3" t="s">
        <v>188</v>
      </c>
      <c r="B31" s="3" t="s">
        <v>99</v>
      </c>
      <c r="C31" s="3">
        <v>1862577</v>
      </c>
      <c r="D31" s="3">
        <v>1552310</v>
      </c>
      <c r="E31" s="3">
        <v>1326236</v>
      </c>
      <c r="F31" s="3">
        <v>927535</v>
      </c>
      <c r="G31" s="3">
        <v>260288</v>
      </c>
      <c r="H31" s="3">
        <v>229534</v>
      </c>
    </row>
    <row r="32" spans="1:8" x14ac:dyDescent="0.25">
      <c r="A32" s="3" t="s">
        <v>188</v>
      </c>
      <c r="B32" s="3" t="s">
        <v>100</v>
      </c>
      <c r="C32" s="3">
        <v>1039724</v>
      </c>
      <c r="D32" s="3">
        <v>850081</v>
      </c>
      <c r="E32" s="3">
        <v>738466</v>
      </c>
      <c r="F32" s="3">
        <v>553957</v>
      </c>
      <c r="G32" s="3">
        <v>210240</v>
      </c>
      <c r="H32" s="3">
        <v>184696</v>
      </c>
    </row>
    <row r="33" spans="1:8" x14ac:dyDescent="0.25">
      <c r="A33" s="3" t="s">
        <v>189</v>
      </c>
      <c r="B33" s="3" t="s">
        <v>99</v>
      </c>
      <c r="C33" s="3">
        <v>1052677</v>
      </c>
      <c r="D33" s="3">
        <v>1327352</v>
      </c>
      <c r="E33" s="3">
        <v>1558645</v>
      </c>
      <c r="F33" s="3">
        <v>1626698</v>
      </c>
      <c r="G33" s="3">
        <v>1269772</v>
      </c>
      <c r="H33" s="3">
        <v>1364107</v>
      </c>
    </row>
    <row r="34" spans="1:8" x14ac:dyDescent="0.25">
      <c r="A34" s="3" t="s">
        <v>189</v>
      </c>
      <c r="B34" s="3" t="s">
        <v>100</v>
      </c>
      <c r="C34" s="3">
        <v>599977</v>
      </c>
      <c r="D34" s="3">
        <v>709827</v>
      </c>
      <c r="E34" s="3">
        <v>894972</v>
      </c>
      <c r="F34" s="3">
        <v>1109984</v>
      </c>
      <c r="G34" s="3">
        <v>1082496</v>
      </c>
      <c r="H34" s="3">
        <v>1350394</v>
      </c>
    </row>
    <row r="35" spans="1:8" x14ac:dyDescent="0.25">
      <c r="A35" s="3" t="s">
        <v>190</v>
      </c>
      <c r="B35" s="3" t="s">
        <v>99</v>
      </c>
      <c r="C35" s="3">
        <v>219905</v>
      </c>
      <c r="D35" s="3">
        <v>360658</v>
      </c>
      <c r="E35" s="3">
        <v>408330</v>
      </c>
      <c r="F35" s="3">
        <v>781336</v>
      </c>
      <c r="G35" s="3">
        <v>973352</v>
      </c>
      <c r="H35" s="3">
        <v>1305940</v>
      </c>
    </row>
    <row r="36" spans="1:8" x14ac:dyDescent="0.25">
      <c r="A36" s="3" t="s">
        <v>190</v>
      </c>
      <c r="B36" s="3" t="s">
        <v>100</v>
      </c>
      <c r="C36" s="3">
        <v>114210</v>
      </c>
      <c r="D36" s="3">
        <v>159773</v>
      </c>
      <c r="E36" s="3">
        <v>217565</v>
      </c>
      <c r="F36" s="3">
        <v>502097</v>
      </c>
      <c r="G36" s="3">
        <v>678573</v>
      </c>
      <c r="H36" s="3">
        <v>1191640</v>
      </c>
    </row>
    <row r="37" spans="1:8" x14ac:dyDescent="0.25">
      <c r="A37" s="3" t="s">
        <v>191</v>
      </c>
      <c r="B37" s="3" t="s">
        <v>99</v>
      </c>
      <c r="C37" s="3">
        <v>146132</v>
      </c>
      <c r="D37" s="3">
        <v>320309</v>
      </c>
      <c r="E37" s="3">
        <v>346470</v>
      </c>
      <c r="F37" s="3">
        <v>334593</v>
      </c>
      <c r="G37" s="3">
        <v>459946</v>
      </c>
      <c r="H37" s="3">
        <v>761275</v>
      </c>
    </row>
    <row r="38" spans="1:8" x14ac:dyDescent="0.25">
      <c r="A38" s="3" t="s">
        <v>191</v>
      </c>
      <c r="B38" s="3" t="s">
        <v>100</v>
      </c>
      <c r="C38" s="3">
        <v>62692</v>
      </c>
      <c r="D38" s="3">
        <v>140387</v>
      </c>
      <c r="E38" s="3">
        <v>150220</v>
      </c>
      <c r="F38" s="3">
        <v>161542</v>
      </c>
      <c r="G38" s="3">
        <v>241456</v>
      </c>
      <c r="H38" s="3">
        <v>610507</v>
      </c>
    </row>
    <row r="41" spans="1:8" x14ac:dyDescent="0.25">
      <c r="A41" s="31" t="s">
        <v>80</v>
      </c>
      <c r="B41" s="31"/>
      <c r="C41" s="31"/>
      <c r="D41" s="31"/>
      <c r="E41" s="31"/>
      <c r="F41" s="31"/>
      <c r="G41" s="31"/>
      <c r="H41" s="31"/>
    </row>
    <row r="42" spans="1:8" x14ac:dyDescent="0.25">
      <c r="A42" s="4" t="s">
        <v>64</v>
      </c>
      <c r="B42" s="4" t="s">
        <v>5</v>
      </c>
      <c r="C42" s="4" t="s">
        <v>67</v>
      </c>
      <c r="D42" s="4" t="s">
        <v>68</v>
      </c>
      <c r="E42" s="4" t="s">
        <v>69</v>
      </c>
      <c r="F42" s="4" t="s">
        <v>70</v>
      </c>
      <c r="G42" s="4" t="s">
        <v>71</v>
      </c>
      <c r="H42" s="4" t="s">
        <v>72</v>
      </c>
    </row>
    <row r="43" spans="1:8" x14ac:dyDescent="0.25">
      <c r="A43" s="3" t="s">
        <v>188</v>
      </c>
      <c r="B43" s="3" t="s">
        <v>99</v>
      </c>
      <c r="C43" s="3">
        <v>23343</v>
      </c>
      <c r="D43" s="3">
        <v>21880</v>
      </c>
      <c r="E43" s="3">
        <v>23970</v>
      </c>
      <c r="F43" s="3">
        <v>13303</v>
      </c>
      <c r="G43" s="3">
        <v>2611</v>
      </c>
      <c r="H43" s="3">
        <v>3292</v>
      </c>
    </row>
    <row r="44" spans="1:8" x14ac:dyDescent="0.25">
      <c r="A44" s="3" t="s">
        <v>188</v>
      </c>
      <c r="B44" s="3" t="s">
        <v>100</v>
      </c>
      <c r="C44" s="3">
        <v>14266</v>
      </c>
      <c r="D44" s="3">
        <v>13009</v>
      </c>
      <c r="E44" s="3">
        <v>14268</v>
      </c>
      <c r="F44" s="3">
        <v>8808</v>
      </c>
      <c r="G44" s="3">
        <v>2611</v>
      </c>
      <c r="H44" s="3">
        <v>3046</v>
      </c>
    </row>
    <row r="45" spans="1:8" x14ac:dyDescent="0.25">
      <c r="A45" s="3" t="s">
        <v>189</v>
      </c>
      <c r="B45" s="3" t="s">
        <v>99</v>
      </c>
      <c r="C45" s="3">
        <v>9890</v>
      </c>
      <c r="D45" s="3">
        <v>13617</v>
      </c>
      <c r="E45" s="3">
        <v>19273</v>
      </c>
      <c r="F45" s="3">
        <v>17142</v>
      </c>
      <c r="G45" s="3">
        <v>11062</v>
      </c>
      <c r="H45" s="3">
        <v>15199</v>
      </c>
    </row>
    <row r="46" spans="1:8" x14ac:dyDescent="0.25">
      <c r="A46" s="3" t="s">
        <v>189</v>
      </c>
      <c r="B46" s="3" t="s">
        <v>100</v>
      </c>
      <c r="C46" s="3">
        <v>6172</v>
      </c>
      <c r="D46" s="3">
        <v>8540</v>
      </c>
      <c r="E46" s="3">
        <v>12623</v>
      </c>
      <c r="F46" s="3">
        <v>13198</v>
      </c>
      <c r="G46" s="3">
        <v>11800</v>
      </c>
      <c r="H46" s="3">
        <v>16957</v>
      </c>
    </row>
    <row r="47" spans="1:8" x14ac:dyDescent="0.25">
      <c r="A47" s="3" t="s">
        <v>190</v>
      </c>
      <c r="B47" s="3" t="s">
        <v>99</v>
      </c>
      <c r="C47" s="3">
        <v>2246</v>
      </c>
      <c r="D47" s="3">
        <v>3654</v>
      </c>
      <c r="E47" s="3">
        <v>4700</v>
      </c>
      <c r="F47" s="3">
        <v>7719</v>
      </c>
      <c r="G47" s="3">
        <v>6929</v>
      </c>
      <c r="H47" s="3">
        <v>10091</v>
      </c>
    </row>
    <row r="48" spans="1:8" x14ac:dyDescent="0.25">
      <c r="A48" s="3" t="s">
        <v>190</v>
      </c>
      <c r="B48" s="3" t="s">
        <v>100</v>
      </c>
      <c r="C48" s="3">
        <v>1236</v>
      </c>
      <c r="D48" s="3">
        <v>2012</v>
      </c>
      <c r="E48" s="3">
        <v>2845</v>
      </c>
      <c r="F48" s="3">
        <v>5543</v>
      </c>
      <c r="G48" s="3">
        <v>6583</v>
      </c>
      <c r="H48" s="3">
        <v>11153</v>
      </c>
    </row>
    <row r="49" spans="1:8" x14ac:dyDescent="0.25">
      <c r="A49" s="3" t="s">
        <v>191</v>
      </c>
      <c r="B49" s="3" t="s">
        <v>99</v>
      </c>
      <c r="C49" s="3">
        <v>1331</v>
      </c>
      <c r="D49" s="3">
        <v>2747</v>
      </c>
      <c r="E49" s="3">
        <v>4114</v>
      </c>
      <c r="F49" s="3">
        <v>3286</v>
      </c>
      <c r="G49" s="3">
        <v>3270</v>
      </c>
      <c r="H49" s="3">
        <v>6292</v>
      </c>
    </row>
    <row r="50" spans="1:8" x14ac:dyDescent="0.25">
      <c r="A50" s="3" t="s">
        <v>191</v>
      </c>
      <c r="B50" s="3" t="s">
        <v>100</v>
      </c>
      <c r="C50" s="3">
        <v>600</v>
      </c>
      <c r="D50" s="3">
        <v>1266</v>
      </c>
      <c r="E50" s="3">
        <v>2094</v>
      </c>
      <c r="F50" s="3">
        <v>1949</v>
      </c>
      <c r="G50" s="3">
        <v>2141</v>
      </c>
      <c r="H50" s="3">
        <v>6026</v>
      </c>
    </row>
  </sheetData>
  <mergeCells count="4">
    <mergeCell ref="A5:H5"/>
    <mergeCell ref="A17:H17"/>
    <mergeCell ref="A29:H29"/>
    <mergeCell ref="A41:H41"/>
  </mergeCells>
  <pageMargins left="0.7" right="0.7" top="0.75" bottom="0.75" header="0.3" footer="0.3"/>
  <pageSetup paperSize="9" orientation="portrait" horizontalDpi="300" verticalDpi="300"/>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dimension ref="A1:H82"/>
  <sheetViews>
    <sheetView workbookViewId="0"/>
  </sheetViews>
  <sheetFormatPr baseColWidth="10" defaultColWidth="11.42578125" defaultRowHeight="15" x14ac:dyDescent="0.25"/>
  <cols>
    <col min="1" max="1" width="10.7109375" bestFit="1" customWidth="1"/>
    <col min="2" max="2" width="12.42578125" bestFit="1" customWidth="1"/>
  </cols>
  <sheetData>
    <row r="1" spans="1:8" x14ac:dyDescent="0.25">
      <c r="A1" s="5" t="str">
        <f>HYPERLINK("#'Indice'!A1", "Indice")</f>
        <v>Indice</v>
      </c>
    </row>
    <row r="2" spans="1:8" x14ac:dyDescent="0.25">
      <c r="A2" s="15" t="s">
        <v>192</v>
      </c>
    </row>
    <row r="3" spans="1:8" x14ac:dyDescent="0.25">
      <c r="A3" s="8" t="s">
        <v>62</v>
      </c>
    </row>
    <row r="5" spans="1:8" x14ac:dyDescent="0.25">
      <c r="A5" s="31" t="s">
        <v>63</v>
      </c>
      <c r="B5" s="31"/>
      <c r="C5" s="31"/>
      <c r="D5" s="31"/>
      <c r="E5" s="31"/>
      <c r="F5" s="31"/>
      <c r="G5" s="31"/>
      <c r="H5" s="31"/>
    </row>
    <row r="6" spans="1:8" x14ac:dyDescent="0.25">
      <c r="A6" s="4" t="s">
        <v>64</v>
      </c>
      <c r="B6" s="4" t="s">
        <v>5</v>
      </c>
      <c r="C6" s="4" t="s">
        <v>67</v>
      </c>
      <c r="D6" s="4" t="s">
        <v>68</v>
      </c>
      <c r="E6" s="4" t="s">
        <v>69</v>
      </c>
      <c r="F6" s="4" t="s">
        <v>70</v>
      </c>
      <c r="G6" s="4" t="s">
        <v>71</v>
      </c>
      <c r="H6" s="4" t="s">
        <v>72</v>
      </c>
    </row>
    <row r="7" spans="1:8" x14ac:dyDescent="0.25">
      <c r="A7" s="1" t="s">
        <v>188</v>
      </c>
      <c r="B7" s="1" t="s">
        <v>101</v>
      </c>
      <c r="C7" s="1">
        <v>54.974293708801298</v>
      </c>
      <c r="D7" s="1">
        <v>43.2184159755707</v>
      </c>
      <c r="E7" s="1">
        <v>32.819798588752697</v>
      </c>
      <c r="F7" s="1">
        <v>24.179911613464402</v>
      </c>
      <c r="G7" s="1">
        <v>12.358524650335299</v>
      </c>
      <c r="H7" s="1">
        <v>5.8526501059532201</v>
      </c>
    </row>
    <row r="8" spans="1:8" x14ac:dyDescent="0.25">
      <c r="A8" s="1" t="s">
        <v>188</v>
      </c>
      <c r="B8" s="1" t="s">
        <v>102</v>
      </c>
      <c r="C8" s="1">
        <v>56.766176223754897</v>
      </c>
      <c r="D8" s="1">
        <v>42.030212283134503</v>
      </c>
      <c r="E8" s="1">
        <v>34.150257706642201</v>
      </c>
      <c r="F8" s="1">
        <v>22.385224699974099</v>
      </c>
      <c r="G8" s="1">
        <v>8.0586336553096807</v>
      </c>
      <c r="H8" s="1">
        <v>4.42534163594246</v>
      </c>
    </row>
    <row r="9" spans="1:8" x14ac:dyDescent="0.25">
      <c r="A9" s="1" t="s">
        <v>188</v>
      </c>
      <c r="B9" s="1" t="s">
        <v>103</v>
      </c>
      <c r="C9" s="1">
        <v>56.956690549850499</v>
      </c>
      <c r="D9" s="1">
        <v>44.634947180748</v>
      </c>
      <c r="E9" s="1">
        <v>38.112443685531602</v>
      </c>
      <c r="F9" s="1">
        <v>25.344997644424399</v>
      </c>
      <c r="G9" s="1">
        <v>9.2468895018100703</v>
      </c>
      <c r="H9" s="1">
        <v>6.2693528831005096</v>
      </c>
    </row>
    <row r="10" spans="1:8" x14ac:dyDescent="0.25">
      <c r="A10" s="1" t="s">
        <v>188</v>
      </c>
      <c r="B10" s="1" t="s">
        <v>104</v>
      </c>
      <c r="C10" s="1">
        <v>57.614266872405999</v>
      </c>
      <c r="D10" s="1">
        <v>46.651598811149597</v>
      </c>
      <c r="E10" s="1">
        <v>38.419151306152301</v>
      </c>
      <c r="F10" s="1">
        <v>26.429510116577099</v>
      </c>
      <c r="G10" s="1">
        <v>9.2172585427761096</v>
      </c>
      <c r="H10" s="1">
        <v>7.0759899914264697</v>
      </c>
    </row>
    <row r="11" spans="1:8" x14ac:dyDescent="0.25">
      <c r="A11" s="1" t="s">
        <v>189</v>
      </c>
      <c r="B11" s="1" t="s">
        <v>101</v>
      </c>
      <c r="C11" s="1">
        <v>33.311370015144298</v>
      </c>
      <c r="D11" s="1">
        <v>37.073844671249397</v>
      </c>
      <c r="E11" s="1">
        <v>46.890726685524001</v>
      </c>
      <c r="F11" s="1">
        <v>45.536935329437298</v>
      </c>
      <c r="G11" s="1">
        <v>48.107215762138402</v>
      </c>
      <c r="H11" s="1">
        <v>37.194013595581097</v>
      </c>
    </row>
    <row r="12" spans="1:8" x14ac:dyDescent="0.25">
      <c r="A12" s="1" t="s">
        <v>189</v>
      </c>
      <c r="B12" s="1" t="s">
        <v>102</v>
      </c>
      <c r="C12" s="1">
        <v>32.043647766113303</v>
      </c>
      <c r="D12" s="1">
        <v>36.929044127464302</v>
      </c>
      <c r="E12" s="1">
        <v>42.701935768127399</v>
      </c>
      <c r="F12" s="1">
        <v>42.765760421752901</v>
      </c>
      <c r="G12" s="1">
        <v>41.916689276695301</v>
      </c>
      <c r="H12" s="1">
        <v>33.971881866455099</v>
      </c>
    </row>
    <row r="13" spans="1:8" x14ac:dyDescent="0.25">
      <c r="A13" s="1" t="s">
        <v>189</v>
      </c>
      <c r="B13" s="1" t="s">
        <v>103</v>
      </c>
      <c r="C13" s="1">
        <v>32.273662090301499</v>
      </c>
      <c r="D13" s="1">
        <v>38.284370303153999</v>
      </c>
      <c r="E13" s="1">
        <v>42.963832616806002</v>
      </c>
      <c r="F13" s="1">
        <v>46.859216690063498</v>
      </c>
      <c r="G13" s="1">
        <v>45.996648073196397</v>
      </c>
      <c r="H13" s="1">
        <v>39.702871441841097</v>
      </c>
    </row>
    <row r="14" spans="1:8" x14ac:dyDescent="0.25">
      <c r="A14" s="1" t="s">
        <v>189</v>
      </c>
      <c r="B14" s="1" t="s">
        <v>104</v>
      </c>
      <c r="C14" s="1">
        <v>32.753580808639498</v>
      </c>
      <c r="D14" s="1">
        <v>37.615069746971102</v>
      </c>
      <c r="E14" s="1">
        <v>43.957099318504298</v>
      </c>
      <c r="F14" s="1">
        <v>47.180059552192702</v>
      </c>
      <c r="G14" s="1">
        <v>48.531150817871101</v>
      </c>
      <c r="H14" s="1">
        <v>43.066465854644797</v>
      </c>
    </row>
    <row r="15" spans="1:8" x14ac:dyDescent="0.25">
      <c r="A15" s="1" t="s">
        <v>190</v>
      </c>
      <c r="B15" s="1" t="s">
        <v>101</v>
      </c>
      <c r="C15" s="1">
        <v>8.9376248419284803</v>
      </c>
      <c r="D15" s="1">
        <v>11.3961242139339</v>
      </c>
      <c r="E15" s="1">
        <v>12.3948395252228</v>
      </c>
      <c r="F15" s="1">
        <v>24.404908716678602</v>
      </c>
      <c r="G15" s="1">
        <v>30.5472731590271</v>
      </c>
      <c r="H15" s="1">
        <v>40.073844790458701</v>
      </c>
    </row>
    <row r="16" spans="1:8" x14ac:dyDescent="0.25">
      <c r="A16" s="1" t="s">
        <v>190</v>
      </c>
      <c r="B16" s="1" t="s">
        <v>102</v>
      </c>
      <c r="C16" s="1">
        <v>7.18254074454308</v>
      </c>
      <c r="D16" s="1">
        <v>11.3456189632416</v>
      </c>
      <c r="E16" s="1">
        <v>12.330938130617101</v>
      </c>
      <c r="F16" s="1">
        <v>24.767141044139901</v>
      </c>
      <c r="G16" s="1">
        <v>33.575680851936298</v>
      </c>
      <c r="H16" s="1">
        <v>40.428540110588102</v>
      </c>
    </row>
    <row r="17" spans="1:8" x14ac:dyDescent="0.25">
      <c r="A17" s="1" t="s">
        <v>190</v>
      </c>
      <c r="B17" s="1" t="s">
        <v>103</v>
      </c>
      <c r="C17" s="1">
        <v>5.9802390635013598</v>
      </c>
      <c r="D17" s="1">
        <v>9.12715792655945</v>
      </c>
      <c r="E17" s="1">
        <v>10.541907697916001</v>
      </c>
      <c r="F17" s="1">
        <v>19.4244906306267</v>
      </c>
      <c r="G17" s="1">
        <v>31.435227394104</v>
      </c>
      <c r="H17" s="1">
        <v>34.9782586097717</v>
      </c>
    </row>
    <row r="18" spans="1:8" x14ac:dyDescent="0.25">
      <c r="A18" s="1" t="s">
        <v>190</v>
      </c>
      <c r="B18" s="1" t="s">
        <v>104</v>
      </c>
      <c r="C18" s="1">
        <v>5.8762870728969601</v>
      </c>
      <c r="D18" s="1">
        <v>7.8160777688026402</v>
      </c>
      <c r="E18" s="1">
        <v>10.12082695961</v>
      </c>
      <c r="F18" s="1">
        <v>19.306153059005698</v>
      </c>
      <c r="G18" s="1">
        <v>30.751928687095599</v>
      </c>
      <c r="H18" s="1">
        <v>30.6111097335815</v>
      </c>
    </row>
    <row r="19" spans="1:8" x14ac:dyDescent="0.25">
      <c r="A19" s="1" t="s">
        <v>191</v>
      </c>
      <c r="B19" s="1" t="s">
        <v>101</v>
      </c>
      <c r="C19" s="1">
        <v>2.7767106890678401</v>
      </c>
      <c r="D19" s="1">
        <v>8.3116151392459905</v>
      </c>
      <c r="E19" s="1">
        <v>7.8946366906166103</v>
      </c>
      <c r="F19" s="1">
        <v>5.8782458305358896</v>
      </c>
      <c r="G19" s="1">
        <v>8.9869856834411603</v>
      </c>
      <c r="H19" s="1">
        <v>16.879491508007</v>
      </c>
    </row>
    <row r="20" spans="1:8" x14ac:dyDescent="0.25">
      <c r="A20" s="1" t="s">
        <v>191</v>
      </c>
      <c r="B20" s="1" t="s">
        <v>102</v>
      </c>
      <c r="C20" s="1">
        <v>4.0076322853565198</v>
      </c>
      <c r="D20" s="1">
        <v>9.6951246261596697</v>
      </c>
      <c r="E20" s="1">
        <v>10.816869139671301</v>
      </c>
      <c r="F20" s="1">
        <v>10.081872344017</v>
      </c>
      <c r="G20" s="1">
        <v>16.4489954710007</v>
      </c>
      <c r="H20" s="1">
        <v>21.174235641956301</v>
      </c>
    </row>
    <row r="21" spans="1:8" x14ac:dyDescent="0.25">
      <c r="A21" s="1" t="s">
        <v>191</v>
      </c>
      <c r="B21" s="1" t="s">
        <v>103</v>
      </c>
      <c r="C21" s="1">
        <v>4.7894079238176301</v>
      </c>
      <c r="D21" s="1">
        <v>7.9535230994224504</v>
      </c>
      <c r="E21" s="1">
        <v>8.3818159997463209</v>
      </c>
      <c r="F21" s="1">
        <v>8.3712957799434697</v>
      </c>
      <c r="G21" s="1">
        <v>13.321235775947599</v>
      </c>
      <c r="H21" s="1">
        <v>19.049519300460801</v>
      </c>
    </row>
    <row r="22" spans="1:8" x14ac:dyDescent="0.25">
      <c r="A22" s="1" t="s">
        <v>191</v>
      </c>
      <c r="B22" s="1" t="s">
        <v>104</v>
      </c>
      <c r="C22" s="1">
        <v>3.7558656185865398</v>
      </c>
      <c r="D22" s="1">
        <v>7.91725069284439</v>
      </c>
      <c r="E22" s="1">
        <v>7.5029231607913998</v>
      </c>
      <c r="F22" s="1">
        <v>7.0842780172824904</v>
      </c>
      <c r="G22" s="1">
        <v>11.499661952257201</v>
      </c>
      <c r="H22" s="1">
        <v>19.246435165405298</v>
      </c>
    </row>
    <row r="25" spans="1:8" x14ac:dyDescent="0.25">
      <c r="A25" s="31" t="s">
        <v>78</v>
      </c>
      <c r="B25" s="31"/>
      <c r="C25" s="31"/>
      <c r="D25" s="31"/>
      <c r="E25" s="31"/>
      <c r="F25" s="31"/>
      <c r="G25" s="31"/>
      <c r="H25" s="31"/>
    </row>
    <row r="26" spans="1:8" x14ac:dyDescent="0.25">
      <c r="A26" s="4" t="s">
        <v>64</v>
      </c>
      <c r="B26" s="4" t="s">
        <v>5</v>
      </c>
      <c r="C26" s="4" t="s">
        <v>67</v>
      </c>
      <c r="D26" s="4" t="s">
        <v>68</v>
      </c>
      <c r="E26" s="4" t="s">
        <v>69</v>
      </c>
      <c r="F26" s="4" t="s">
        <v>70</v>
      </c>
      <c r="G26" s="4" t="s">
        <v>71</v>
      </c>
      <c r="H26" s="4" t="s">
        <v>72</v>
      </c>
    </row>
    <row r="27" spans="1:8" x14ac:dyDescent="0.25">
      <c r="A27" s="2" t="s">
        <v>188</v>
      </c>
      <c r="B27" s="2" t="s">
        <v>101</v>
      </c>
      <c r="C27" s="2">
        <v>2.4979880079627002</v>
      </c>
      <c r="D27" s="2">
        <v>1.6571948304772399</v>
      </c>
      <c r="E27" s="2">
        <v>2.0419679582119001</v>
      </c>
      <c r="F27" s="2">
        <v>1.2685164809227001</v>
      </c>
      <c r="G27" s="2">
        <v>0.91250874102115598</v>
      </c>
      <c r="H27" s="2">
        <v>0.37699767854064697</v>
      </c>
    </row>
    <row r="28" spans="1:8" x14ac:dyDescent="0.25">
      <c r="A28" s="2" t="s">
        <v>188</v>
      </c>
      <c r="B28" s="2" t="s">
        <v>102</v>
      </c>
      <c r="C28" s="2">
        <v>1.35346008464694</v>
      </c>
      <c r="D28" s="2">
        <v>0.95713520422577902</v>
      </c>
      <c r="E28" s="2">
        <v>0.73596634902059999</v>
      </c>
      <c r="F28" s="2">
        <v>0.62367469072341897</v>
      </c>
      <c r="G28" s="2">
        <v>0.40328549221158</v>
      </c>
      <c r="H28" s="2">
        <v>0.19132196903228799</v>
      </c>
    </row>
    <row r="29" spans="1:8" x14ac:dyDescent="0.25">
      <c r="A29" s="2" t="s">
        <v>188</v>
      </c>
      <c r="B29" s="2" t="s">
        <v>103</v>
      </c>
      <c r="C29" s="2">
        <v>1.0696520097553699</v>
      </c>
      <c r="D29" s="2">
        <v>0.87389321997761704</v>
      </c>
      <c r="E29" s="2">
        <v>0.59441504999995198</v>
      </c>
      <c r="F29" s="2">
        <v>0.533445039764047</v>
      </c>
      <c r="G29" s="2">
        <v>0.322987791150808</v>
      </c>
      <c r="H29" s="2">
        <v>0.199116743169725</v>
      </c>
    </row>
    <row r="30" spans="1:8" x14ac:dyDescent="0.25">
      <c r="A30" s="2" t="s">
        <v>188</v>
      </c>
      <c r="B30" s="2" t="s">
        <v>104</v>
      </c>
      <c r="C30" s="2">
        <v>1.1522720567882101</v>
      </c>
      <c r="D30" s="2">
        <v>0.78185833990573905</v>
      </c>
      <c r="E30" s="2">
        <v>0.53733447566628501</v>
      </c>
      <c r="F30" s="2">
        <v>0.49732145853340598</v>
      </c>
      <c r="G30" s="2">
        <v>0.30048810876905901</v>
      </c>
      <c r="H30" s="2">
        <v>0.17130691558122599</v>
      </c>
    </row>
    <row r="31" spans="1:8" x14ac:dyDescent="0.25">
      <c r="A31" s="2" t="s">
        <v>189</v>
      </c>
      <c r="B31" s="2" t="s">
        <v>101</v>
      </c>
      <c r="C31" s="2">
        <v>2.3562295362353298</v>
      </c>
      <c r="D31" s="2">
        <v>1.7398547381162599</v>
      </c>
      <c r="E31" s="2">
        <v>2.41690389811993</v>
      </c>
      <c r="F31" s="2">
        <v>2.16533858329058</v>
      </c>
      <c r="G31" s="2">
        <v>1.5056172385811799</v>
      </c>
      <c r="H31" s="2">
        <v>0.98358783870935396</v>
      </c>
    </row>
    <row r="32" spans="1:8" x14ac:dyDescent="0.25">
      <c r="A32" s="2" t="s">
        <v>189</v>
      </c>
      <c r="B32" s="2" t="s">
        <v>102</v>
      </c>
      <c r="C32" s="2">
        <v>1.24657172709703</v>
      </c>
      <c r="D32" s="2">
        <v>0.973527692258358</v>
      </c>
      <c r="E32" s="2">
        <v>0.74477060697972797</v>
      </c>
      <c r="F32" s="2">
        <v>0.91189388185739495</v>
      </c>
      <c r="G32" s="2">
        <v>1.35308252647519</v>
      </c>
      <c r="H32" s="2">
        <v>0.59799943119287502</v>
      </c>
    </row>
    <row r="33" spans="1:8" x14ac:dyDescent="0.25">
      <c r="A33" s="2" t="s">
        <v>189</v>
      </c>
      <c r="B33" s="2" t="s">
        <v>103</v>
      </c>
      <c r="C33" s="2">
        <v>1.0449616238474799</v>
      </c>
      <c r="D33" s="2">
        <v>0.89827459305524804</v>
      </c>
      <c r="E33" s="2">
        <v>0.58222273364663102</v>
      </c>
      <c r="F33" s="2">
        <v>0.61581367626786199</v>
      </c>
      <c r="G33" s="2">
        <v>0.81402957439422596</v>
      </c>
      <c r="H33" s="2">
        <v>0.46536168083548501</v>
      </c>
    </row>
    <row r="34" spans="1:8" x14ac:dyDescent="0.25">
      <c r="A34" s="2" t="s">
        <v>189</v>
      </c>
      <c r="B34" s="2" t="s">
        <v>104</v>
      </c>
      <c r="C34" s="2">
        <v>1.17878010496497</v>
      </c>
      <c r="D34" s="2">
        <v>0.85714403539896</v>
      </c>
      <c r="E34" s="2">
        <v>0.55927275680005595</v>
      </c>
      <c r="F34" s="2">
        <v>0.58964826166629802</v>
      </c>
      <c r="G34" s="2">
        <v>0.59102885425090801</v>
      </c>
      <c r="H34" s="2">
        <v>0.41502905078232299</v>
      </c>
    </row>
    <row r="35" spans="1:8" x14ac:dyDescent="0.25">
      <c r="A35" s="2" t="s">
        <v>190</v>
      </c>
      <c r="B35" s="2" t="s">
        <v>101</v>
      </c>
      <c r="C35" s="2">
        <v>1.02264797315001</v>
      </c>
      <c r="D35" s="2">
        <v>1.0390236973762501</v>
      </c>
      <c r="E35" s="2">
        <v>1.29008321091533</v>
      </c>
      <c r="F35" s="2">
        <v>1.8947649747133299</v>
      </c>
      <c r="G35" s="2">
        <v>1.4933786354959</v>
      </c>
      <c r="H35" s="2">
        <v>1.12135298550129</v>
      </c>
    </row>
    <row r="36" spans="1:8" x14ac:dyDescent="0.25">
      <c r="A36" s="2" t="s">
        <v>190</v>
      </c>
      <c r="B36" s="2" t="s">
        <v>102</v>
      </c>
      <c r="C36" s="2">
        <v>0.60299928300082695</v>
      </c>
      <c r="D36" s="2">
        <v>0.99811647087335598</v>
      </c>
      <c r="E36" s="2">
        <v>0.53018252365291096</v>
      </c>
      <c r="F36" s="2">
        <v>1.07334302738309</v>
      </c>
      <c r="G36" s="2">
        <v>1.31124863401055</v>
      </c>
      <c r="H36" s="2">
        <v>0.63887694850564003</v>
      </c>
    </row>
    <row r="37" spans="1:8" x14ac:dyDescent="0.25">
      <c r="A37" s="2" t="s">
        <v>190</v>
      </c>
      <c r="B37" s="2" t="s">
        <v>103</v>
      </c>
      <c r="C37" s="2">
        <v>0.465719774365425</v>
      </c>
      <c r="D37" s="2">
        <v>0.42945514433085902</v>
      </c>
      <c r="E37" s="2">
        <v>0.38606391754001401</v>
      </c>
      <c r="F37" s="2">
        <v>0.51144119352102302</v>
      </c>
      <c r="G37" s="2">
        <v>0.92900572344660803</v>
      </c>
      <c r="H37" s="2">
        <v>0.47673648223280901</v>
      </c>
    </row>
    <row r="38" spans="1:8" x14ac:dyDescent="0.25">
      <c r="A38" s="2" t="s">
        <v>190</v>
      </c>
      <c r="B38" s="2" t="s">
        <v>104</v>
      </c>
      <c r="C38" s="2">
        <v>0.45445091091096401</v>
      </c>
      <c r="D38" s="2">
        <v>0.368258031085134</v>
      </c>
      <c r="E38" s="2">
        <v>0.35213730297982698</v>
      </c>
      <c r="F38" s="2">
        <v>0.52418191917240597</v>
      </c>
      <c r="G38" s="2">
        <v>0.54426211863756202</v>
      </c>
      <c r="H38" s="2">
        <v>0.42938916012644801</v>
      </c>
    </row>
    <row r="39" spans="1:8" x14ac:dyDescent="0.25">
      <c r="A39" s="2" t="s">
        <v>191</v>
      </c>
      <c r="B39" s="2" t="s">
        <v>101</v>
      </c>
      <c r="C39" s="2">
        <v>0.55575002916157201</v>
      </c>
      <c r="D39" s="2">
        <v>1.08009660616517</v>
      </c>
      <c r="E39" s="2">
        <v>0.81247529014944997</v>
      </c>
      <c r="F39" s="2">
        <v>0.67312563769519296</v>
      </c>
      <c r="G39" s="2">
        <v>0.80855032429099105</v>
      </c>
      <c r="H39" s="2">
        <v>0.79038869589567196</v>
      </c>
    </row>
    <row r="40" spans="1:8" x14ac:dyDescent="0.25">
      <c r="A40" s="2" t="s">
        <v>191</v>
      </c>
      <c r="B40" s="2" t="s">
        <v>102</v>
      </c>
      <c r="C40" s="2">
        <v>0.36795439664274499</v>
      </c>
      <c r="D40" s="2">
        <v>0.67433477379381701</v>
      </c>
      <c r="E40" s="2">
        <v>0.64286943525075901</v>
      </c>
      <c r="F40" s="2">
        <v>0.53622294217348099</v>
      </c>
      <c r="G40" s="2">
        <v>0.74708997271955002</v>
      </c>
      <c r="H40" s="2">
        <v>0.54639740847051099</v>
      </c>
    </row>
    <row r="41" spans="1:8" x14ac:dyDescent="0.25">
      <c r="A41" s="2" t="s">
        <v>191</v>
      </c>
      <c r="B41" s="2" t="s">
        <v>103</v>
      </c>
      <c r="C41" s="2">
        <v>0.55880309082567703</v>
      </c>
      <c r="D41" s="2">
        <v>0.41689663194119903</v>
      </c>
      <c r="E41" s="2">
        <v>0.424419716000557</v>
      </c>
      <c r="F41" s="2">
        <v>0.46812882646918302</v>
      </c>
      <c r="G41" s="2">
        <v>0.51338877528905902</v>
      </c>
      <c r="H41" s="2">
        <v>0.40958155877888203</v>
      </c>
    </row>
    <row r="42" spans="1:8" x14ac:dyDescent="0.25">
      <c r="A42" s="2" t="s">
        <v>191</v>
      </c>
      <c r="B42" s="2" t="s">
        <v>104</v>
      </c>
      <c r="C42" s="2">
        <v>0.39945682510733599</v>
      </c>
      <c r="D42" s="2">
        <v>0.56760231964290098</v>
      </c>
      <c r="E42" s="2">
        <v>0.33054503146559</v>
      </c>
      <c r="F42" s="2">
        <v>0.40032016113400498</v>
      </c>
      <c r="G42" s="2">
        <v>0.44200713746249698</v>
      </c>
      <c r="H42" s="2">
        <v>0.33998093567788601</v>
      </c>
    </row>
    <row r="45" spans="1:8" x14ac:dyDescent="0.25">
      <c r="A45" s="31" t="s">
        <v>79</v>
      </c>
      <c r="B45" s="31"/>
      <c r="C45" s="31"/>
      <c r="D45" s="31"/>
      <c r="E45" s="31"/>
      <c r="F45" s="31"/>
      <c r="G45" s="31"/>
      <c r="H45" s="31"/>
    </row>
    <row r="46" spans="1:8" x14ac:dyDescent="0.25">
      <c r="A46" s="4" t="s">
        <v>64</v>
      </c>
      <c r="B46" s="4" t="s">
        <v>5</v>
      </c>
      <c r="C46" s="4" t="s">
        <v>67</v>
      </c>
      <c r="D46" s="4" t="s">
        <v>68</v>
      </c>
      <c r="E46" s="4" t="s">
        <v>69</v>
      </c>
      <c r="F46" s="4" t="s">
        <v>70</v>
      </c>
      <c r="G46" s="4" t="s">
        <v>71</v>
      </c>
      <c r="H46" s="4" t="s">
        <v>72</v>
      </c>
    </row>
    <row r="47" spans="1:8" x14ac:dyDescent="0.25">
      <c r="A47" s="3" t="s">
        <v>188</v>
      </c>
      <c r="B47" s="3" t="s">
        <v>101</v>
      </c>
      <c r="C47" s="3">
        <v>216099</v>
      </c>
      <c r="D47" s="3">
        <v>187389</v>
      </c>
      <c r="E47" s="3">
        <v>146800</v>
      </c>
      <c r="F47" s="3">
        <v>122943</v>
      </c>
      <c r="G47" s="3">
        <v>53341</v>
      </c>
      <c r="H47" s="3">
        <v>31909</v>
      </c>
    </row>
    <row r="48" spans="1:8" x14ac:dyDescent="0.25">
      <c r="A48" s="3" t="s">
        <v>188</v>
      </c>
      <c r="B48" s="3" t="s">
        <v>102</v>
      </c>
      <c r="C48" s="3">
        <v>903243</v>
      </c>
      <c r="D48" s="3">
        <v>690184</v>
      </c>
      <c r="E48" s="3">
        <v>574686</v>
      </c>
      <c r="F48" s="3">
        <v>399189</v>
      </c>
      <c r="G48" s="3">
        <v>143207</v>
      </c>
      <c r="H48" s="3">
        <v>95985</v>
      </c>
    </row>
    <row r="49" spans="1:8" x14ac:dyDescent="0.25">
      <c r="A49" s="3" t="s">
        <v>188</v>
      </c>
      <c r="B49" s="3" t="s">
        <v>103</v>
      </c>
      <c r="C49" s="3">
        <v>947691</v>
      </c>
      <c r="D49" s="3">
        <v>792764</v>
      </c>
      <c r="E49" s="3">
        <v>691641</v>
      </c>
      <c r="F49" s="3">
        <v>471017</v>
      </c>
      <c r="G49" s="3">
        <v>147570</v>
      </c>
      <c r="H49" s="3">
        <v>130392</v>
      </c>
    </row>
    <row r="50" spans="1:8" x14ac:dyDescent="0.25">
      <c r="A50" s="3" t="s">
        <v>188</v>
      </c>
      <c r="B50" s="3" t="s">
        <v>104</v>
      </c>
      <c r="C50" s="3">
        <v>835268</v>
      </c>
      <c r="D50" s="3">
        <v>731777</v>
      </c>
      <c r="E50" s="3">
        <v>651550</v>
      </c>
      <c r="F50" s="3">
        <v>488300</v>
      </c>
      <c r="G50" s="3">
        <v>126410</v>
      </c>
      <c r="H50" s="3">
        <v>155944</v>
      </c>
    </row>
    <row r="51" spans="1:8" x14ac:dyDescent="0.25">
      <c r="A51" s="3" t="s">
        <v>189</v>
      </c>
      <c r="B51" s="3" t="s">
        <v>101</v>
      </c>
      <c r="C51" s="3">
        <v>130944</v>
      </c>
      <c r="D51" s="3">
        <v>160747</v>
      </c>
      <c r="E51" s="3">
        <v>209738</v>
      </c>
      <c r="F51" s="3">
        <v>231533</v>
      </c>
      <c r="G51" s="3">
        <v>207637</v>
      </c>
      <c r="H51" s="3">
        <v>202784</v>
      </c>
    </row>
    <row r="52" spans="1:8" x14ac:dyDescent="0.25">
      <c r="A52" s="3" t="s">
        <v>189</v>
      </c>
      <c r="B52" s="3" t="s">
        <v>102</v>
      </c>
      <c r="C52" s="3">
        <v>509867</v>
      </c>
      <c r="D52" s="3">
        <v>606417</v>
      </c>
      <c r="E52" s="3">
        <v>718595</v>
      </c>
      <c r="F52" s="3">
        <v>762629</v>
      </c>
      <c r="G52" s="3">
        <v>744886</v>
      </c>
      <c r="H52" s="3">
        <v>736845</v>
      </c>
    </row>
    <row r="53" spans="1:8" x14ac:dyDescent="0.25">
      <c r="A53" s="3" t="s">
        <v>189</v>
      </c>
      <c r="B53" s="3" t="s">
        <v>103</v>
      </c>
      <c r="C53" s="3">
        <v>536995</v>
      </c>
      <c r="D53" s="3">
        <v>679971</v>
      </c>
      <c r="E53" s="3">
        <v>779681</v>
      </c>
      <c r="F53" s="3">
        <v>870842</v>
      </c>
      <c r="G53" s="3">
        <v>734055</v>
      </c>
      <c r="H53" s="3">
        <v>825753</v>
      </c>
    </row>
    <row r="54" spans="1:8" x14ac:dyDescent="0.25">
      <c r="A54" s="3" t="s">
        <v>189</v>
      </c>
      <c r="B54" s="3" t="s">
        <v>104</v>
      </c>
      <c r="C54" s="3">
        <v>474848</v>
      </c>
      <c r="D54" s="3">
        <v>590030</v>
      </c>
      <c r="E54" s="3">
        <v>745468</v>
      </c>
      <c r="F54" s="3">
        <v>871678</v>
      </c>
      <c r="G54" s="3">
        <v>665580</v>
      </c>
      <c r="H54" s="3">
        <v>949119</v>
      </c>
    </row>
    <row r="55" spans="1:8" x14ac:dyDescent="0.25">
      <c r="A55" s="3" t="s">
        <v>190</v>
      </c>
      <c r="B55" s="3" t="s">
        <v>101</v>
      </c>
      <c r="C55" s="3">
        <v>35133</v>
      </c>
      <c r="D55" s="3">
        <v>49412</v>
      </c>
      <c r="E55" s="3">
        <v>55441</v>
      </c>
      <c r="F55" s="3">
        <v>124087</v>
      </c>
      <c r="G55" s="3">
        <v>131846</v>
      </c>
      <c r="H55" s="3">
        <v>218485</v>
      </c>
    </row>
    <row r="56" spans="1:8" x14ac:dyDescent="0.25">
      <c r="A56" s="3" t="s">
        <v>190</v>
      </c>
      <c r="B56" s="3" t="s">
        <v>102</v>
      </c>
      <c r="C56" s="3">
        <v>114286</v>
      </c>
      <c r="D56" s="3">
        <v>186308</v>
      </c>
      <c r="E56" s="3">
        <v>207507</v>
      </c>
      <c r="F56" s="3">
        <v>441665</v>
      </c>
      <c r="G56" s="3">
        <v>596661</v>
      </c>
      <c r="H56" s="3">
        <v>876889</v>
      </c>
    </row>
    <row r="57" spans="1:8" x14ac:dyDescent="0.25">
      <c r="A57" s="3" t="s">
        <v>190</v>
      </c>
      <c r="B57" s="3" t="s">
        <v>103</v>
      </c>
      <c r="C57" s="3">
        <v>99504</v>
      </c>
      <c r="D57" s="3">
        <v>162108</v>
      </c>
      <c r="E57" s="3">
        <v>191308</v>
      </c>
      <c r="F57" s="3">
        <v>360989</v>
      </c>
      <c r="G57" s="3">
        <v>501671</v>
      </c>
      <c r="H57" s="3">
        <v>727489</v>
      </c>
    </row>
    <row r="58" spans="1:8" x14ac:dyDescent="0.25">
      <c r="A58" s="3" t="s">
        <v>190</v>
      </c>
      <c r="B58" s="3" t="s">
        <v>104</v>
      </c>
      <c r="C58" s="3">
        <v>85192</v>
      </c>
      <c r="D58" s="3">
        <v>122603</v>
      </c>
      <c r="E58" s="3">
        <v>171639</v>
      </c>
      <c r="F58" s="3">
        <v>356692</v>
      </c>
      <c r="G58" s="3">
        <v>421747</v>
      </c>
      <c r="H58" s="3">
        <v>674622</v>
      </c>
    </row>
    <row r="59" spans="1:8" x14ac:dyDescent="0.25">
      <c r="A59" s="3" t="s">
        <v>191</v>
      </c>
      <c r="B59" s="3" t="s">
        <v>101</v>
      </c>
      <c r="C59" s="3">
        <v>10915</v>
      </c>
      <c r="D59" s="3">
        <v>36038</v>
      </c>
      <c r="E59" s="3">
        <v>35312</v>
      </c>
      <c r="F59" s="3">
        <v>29888</v>
      </c>
      <c r="G59" s="3">
        <v>38789</v>
      </c>
      <c r="H59" s="3">
        <v>92028</v>
      </c>
    </row>
    <row r="60" spans="1:8" x14ac:dyDescent="0.25">
      <c r="A60" s="3" t="s">
        <v>191</v>
      </c>
      <c r="B60" s="3" t="s">
        <v>102</v>
      </c>
      <c r="C60" s="3">
        <v>63768</v>
      </c>
      <c r="D60" s="3">
        <v>159205</v>
      </c>
      <c r="E60" s="3">
        <v>182028</v>
      </c>
      <c r="F60" s="3">
        <v>179787</v>
      </c>
      <c r="G60" s="3">
        <v>292309</v>
      </c>
      <c r="H60" s="3">
        <v>459266</v>
      </c>
    </row>
    <row r="61" spans="1:8" x14ac:dyDescent="0.25">
      <c r="A61" s="3" t="s">
        <v>191</v>
      </c>
      <c r="B61" s="3" t="s">
        <v>103</v>
      </c>
      <c r="C61" s="3">
        <v>79690</v>
      </c>
      <c r="D61" s="3">
        <v>141263</v>
      </c>
      <c r="E61" s="3">
        <v>152108</v>
      </c>
      <c r="F61" s="3">
        <v>155574</v>
      </c>
      <c r="G61" s="3">
        <v>212592</v>
      </c>
      <c r="H61" s="3">
        <v>396198</v>
      </c>
    </row>
    <row r="62" spans="1:8" x14ac:dyDescent="0.25">
      <c r="A62" s="3" t="s">
        <v>191</v>
      </c>
      <c r="B62" s="3" t="s">
        <v>104</v>
      </c>
      <c r="C62" s="3">
        <v>54451</v>
      </c>
      <c r="D62" s="3">
        <v>124190</v>
      </c>
      <c r="E62" s="3">
        <v>127242</v>
      </c>
      <c r="F62" s="3">
        <v>130886</v>
      </c>
      <c r="G62" s="3">
        <v>157712</v>
      </c>
      <c r="H62" s="3">
        <v>424162</v>
      </c>
    </row>
    <row r="65" spans="1:8" x14ac:dyDescent="0.25">
      <c r="A65" s="31" t="s">
        <v>80</v>
      </c>
      <c r="B65" s="31"/>
      <c r="C65" s="31"/>
      <c r="D65" s="31"/>
      <c r="E65" s="31"/>
      <c r="F65" s="31"/>
      <c r="G65" s="31"/>
      <c r="H65" s="31"/>
    </row>
    <row r="66" spans="1:8" x14ac:dyDescent="0.25">
      <c r="A66" s="4" t="s">
        <v>64</v>
      </c>
      <c r="B66" s="4" t="s">
        <v>5</v>
      </c>
      <c r="C66" s="4" t="s">
        <v>67</v>
      </c>
      <c r="D66" s="4" t="s">
        <v>68</v>
      </c>
      <c r="E66" s="4" t="s">
        <v>69</v>
      </c>
      <c r="F66" s="4" t="s">
        <v>70</v>
      </c>
      <c r="G66" s="4" t="s">
        <v>71</v>
      </c>
      <c r="H66" s="4" t="s">
        <v>72</v>
      </c>
    </row>
    <row r="67" spans="1:8" x14ac:dyDescent="0.25">
      <c r="A67" s="3" t="s">
        <v>188</v>
      </c>
      <c r="B67" s="3" t="s">
        <v>101</v>
      </c>
      <c r="C67" s="3">
        <v>2758</v>
      </c>
      <c r="D67" s="3">
        <v>2426</v>
      </c>
      <c r="E67" s="3">
        <v>2531</v>
      </c>
      <c r="F67" s="3">
        <v>1522</v>
      </c>
      <c r="G67" s="3">
        <v>466</v>
      </c>
      <c r="H67" s="3">
        <v>402</v>
      </c>
    </row>
    <row r="68" spans="1:8" x14ac:dyDescent="0.25">
      <c r="A68" s="3" t="s">
        <v>188</v>
      </c>
      <c r="B68" s="3" t="s">
        <v>102</v>
      </c>
      <c r="C68" s="3">
        <v>9781</v>
      </c>
      <c r="D68" s="3">
        <v>8488</v>
      </c>
      <c r="E68" s="3">
        <v>8663</v>
      </c>
      <c r="F68" s="3">
        <v>4585</v>
      </c>
      <c r="G68" s="3">
        <v>1316</v>
      </c>
      <c r="H68" s="3">
        <v>1220</v>
      </c>
    </row>
    <row r="69" spans="1:8" x14ac:dyDescent="0.25">
      <c r="A69" s="3" t="s">
        <v>188</v>
      </c>
      <c r="B69" s="3" t="s">
        <v>103</v>
      </c>
      <c r="C69" s="3">
        <v>12590</v>
      </c>
      <c r="D69" s="3">
        <v>11596</v>
      </c>
      <c r="E69" s="3">
        <v>12764</v>
      </c>
      <c r="F69" s="3">
        <v>7025</v>
      </c>
      <c r="G69" s="3">
        <v>1726</v>
      </c>
      <c r="H69" s="3">
        <v>1857</v>
      </c>
    </row>
    <row r="70" spans="1:8" x14ac:dyDescent="0.25">
      <c r="A70" s="3" t="s">
        <v>188</v>
      </c>
      <c r="B70" s="3" t="s">
        <v>104</v>
      </c>
      <c r="C70" s="3">
        <v>12480</v>
      </c>
      <c r="D70" s="3">
        <v>12374</v>
      </c>
      <c r="E70" s="3">
        <v>14278</v>
      </c>
      <c r="F70" s="3">
        <v>8978</v>
      </c>
      <c r="G70" s="3">
        <v>1714</v>
      </c>
      <c r="H70" s="3">
        <v>2859</v>
      </c>
    </row>
    <row r="71" spans="1:8" x14ac:dyDescent="0.25">
      <c r="A71" s="3" t="s">
        <v>189</v>
      </c>
      <c r="B71" s="3" t="s">
        <v>101</v>
      </c>
      <c r="C71" s="3">
        <v>1201</v>
      </c>
      <c r="D71" s="3">
        <v>1554</v>
      </c>
      <c r="E71" s="3">
        <v>2045</v>
      </c>
      <c r="F71" s="3">
        <v>2063</v>
      </c>
      <c r="G71" s="3">
        <v>1557</v>
      </c>
      <c r="H71" s="3">
        <v>1994</v>
      </c>
    </row>
    <row r="72" spans="1:8" x14ac:dyDescent="0.25">
      <c r="A72" s="3" t="s">
        <v>189</v>
      </c>
      <c r="B72" s="3" t="s">
        <v>102</v>
      </c>
      <c r="C72" s="3">
        <v>4327</v>
      </c>
      <c r="D72" s="3">
        <v>5782</v>
      </c>
      <c r="E72" s="3">
        <v>7699</v>
      </c>
      <c r="F72" s="3">
        <v>6962</v>
      </c>
      <c r="G72" s="3">
        <v>5846</v>
      </c>
      <c r="H72" s="3">
        <v>7336</v>
      </c>
    </row>
    <row r="73" spans="1:8" x14ac:dyDescent="0.25">
      <c r="A73" s="3" t="s">
        <v>189</v>
      </c>
      <c r="B73" s="3" t="s">
        <v>103</v>
      </c>
      <c r="C73" s="3">
        <v>5559</v>
      </c>
      <c r="D73" s="3">
        <v>7763</v>
      </c>
      <c r="E73" s="3">
        <v>10673</v>
      </c>
      <c r="F73" s="3">
        <v>9759</v>
      </c>
      <c r="G73" s="3">
        <v>7550</v>
      </c>
      <c r="H73" s="3">
        <v>9529</v>
      </c>
    </row>
    <row r="74" spans="1:8" x14ac:dyDescent="0.25">
      <c r="A74" s="3" t="s">
        <v>189</v>
      </c>
      <c r="B74" s="3" t="s">
        <v>104</v>
      </c>
      <c r="C74" s="3">
        <v>4975</v>
      </c>
      <c r="D74" s="3">
        <v>7057</v>
      </c>
      <c r="E74" s="3">
        <v>11476</v>
      </c>
      <c r="F74" s="3">
        <v>11556</v>
      </c>
      <c r="G74" s="3">
        <v>7908</v>
      </c>
      <c r="H74" s="3">
        <v>13297</v>
      </c>
    </row>
    <row r="75" spans="1:8" x14ac:dyDescent="0.25">
      <c r="A75" s="3" t="s">
        <v>190</v>
      </c>
      <c r="B75" s="3" t="s">
        <v>101</v>
      </c>
      <c r="C75" s="3">
        <v>261</v>
      </c>
      <c r="D75" s="3">
        <v>410</v>
      </c>
      <c r="E75" s="3">
        <v>533</v>
      </c>
      <c r="F75" s="3">
        <v>992</v>
      </c>
      <c r="G75" s="3">
        <v>842</v>
      </c>
      <c r="H75" s="3">
        <v>1588</v>
      </c>
    </row>
    <row r="76" spans="1:8" x14ac:dyDescent="0.25">
      <c r="A76" s="3" t="s">
        <v>190</v>
      </c>
      <c r="B76" s="3" t="s">
        <v>102</v>
      </c>
      <c r="C76" s="3">
        <v>969</v>
      </c>
      <c r="D76" s="3">
        <v>1560</v>
      </c>
      <c r="E76" s="3">
        <v>1986</v>
      </c>
      <c r="F76" s="3">
        <v>3409</v>
      </c>
      <c r="G76" s="3">
        <v>3881</v>
      </c>
      <c r="H76" s="3">
        <v>5977</v>
      </c>
    </row>
    <row r="77" spans="1:8" x14ac:dyDescent="0.25">
      <c r="A77" s="3" t="s">
        <v>190</v>
      </c>
      <c r="B77" s="3" t="s">
        <v>103</v>
      </c>
      <c r="C77" s="3">
        <v>1172</v>
      </c>
      <c r="D77" s="3">
        <v>2028</v>
      </c>
      <c r="E77" s="3">
        <v>2483</v>
      </c>
      <c r="F77" s="3">
        <v>4126</v>
      </c>
      <c r="G77" s="3">
        <v>4319</v>
      </c>
      <c r="H77" s="3">
        <v>6347</v>
      </c>
    </row>
    <row r="78" spans="1:8" x14ac:dyDescent="0.25">
      <c r="A78" s="3" t="s">
        <v>190</v>
      </c>
      <c r="B78" s="3" t="s">
        <v>104</v>
      </c>
      <c r="C78" s="3">
        <v>1080</v>
      </c>
      <c r="D78" s="3">
        <v>1668</v>
      </c>
      <c r="E78" s="3">
        <v>2543</v>
      </c>
      <c r="F78" s="3">
        <v>4735</v>
      </c>
      <c r="G78" s="3">
        <v>4470</v>
      </c>
      <c r="H78" s="3">
        <v>7331</v>
      </c>
    </row>
    <row r="79" spans="1:8" x14ac:dyDescent="0.25">
      <c r="A79" s="3" t="s">
        <v>191</v>
      </c>
      <c r="B79" s="3" t="s">
        <v>101</v>
      </c>
      <c r="C79" s="3">
        <v>87</v>
      </c>
      <c r="D79" s="3">
        <v>243</v>
      </c>
      <c r="E79" s="3">
        <v>390</v>
      </c>
      <c r="F79" s="3">
        <v>289</v>
      </c>
      <c r="G79" s="3">
        <v>245</v>
      </c>
      <c r="H79" s="3">
        <v>679</v>
      </c>
    </row>
    <row r="80" spans="1:8" x14ac:dyDescent="0.25">
      <c r="A80" s="3" t="s">
        <v>191</v>
      </c>
      <c r="B80" s="3" t="s">
        <v>102</v>
      </c>
      <c r="C80" s="3">
        <v>511</v>
      </c>
      <c r="D80" s="3">
        <v>1154</v>
      </c>
      <c r="E80" s="3">
        <v>1727</v>
      </c>
      <c r="F80" s="3">
        <v>1475</v>
      </c>
      <c r="G80" s="3">
        <v>1761</v>
      </c>
      <c r="H80" s="3">
        <v>2993</v>
      </c>
    </row>
    <row r="81" spans="1:8" x14ac:dyDescent="0.25">
      <c r="A81" s="3" t="s">
        <v>191</v>
      </c>
      <c r="B81" s="3" t="s">
        <v>103</v>
      </c>
      <c r="C81" s="3">
        <v>733</v>
      </c>
      <c r="D81" s="3">
        <v>1383</v>
      </c>
      <c r="E81" s="3">
        <v>2033</v>
      </c>
      <c r="F81" s="3">
        <v>1681</v>
      </c>
      <c r="G81" s="3">
        <v>1800</v>
      </c>
      <c r="H81" s="3">
        <v>3538</v>
      </c>
    </row>
    <row r="82" spans="1:8" x14ac:dyDescent="0.25">
      <c r="A82" s="3" t="s">
        <v>191</v>
      </c>
      <c r="B82" s="3" t="s">
        <v>104</v>
      </c>
      <c r="C82" s="3">
        <v>600</v>
      </c>
      <c r="D82" s="3">
        <v>1233</v>
      </c>
      <c r="E82" s="3">
        <v>2058</v>
      </c>
      <c r="F82" s="3">
        <v>1790</v>
      </c>
      <c r="G82" s="3">
        <v>1605</v>
      </c>
      <c r="H82" s="3">
        <v>5106</v>
      </c>
    </row>
  </sheetData>
  <mergeCells count="4">
    <mergeCell ref="A5:H5"/>
    <mergeCell ref="A25:H25"/>
    <mergeCell ref="A45:H45"/>
    <mergeCell ref="A65:H65"/>
  </mergeCells>
  <pageMargins left="0.7" right="0.7" top="0.75" bottom="0.75" header="0.3" footer="0.3"/>
  <pageSetup paperSize="9" orientation="portrait" horizontalDpi="300" verticalDpi="300"/>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dimension ref="A1:H50"/>
  <sheetViews>
    <sheetView workbookViewId="0"/>
  </sheetViews>
  <sheetFormatPr baseColWidth="10" defaultColWidth="11.42578125" defaultRowHeight="15" x14ac:dyDescent="0.25"/>
  <cols>
    <col min="1" max="1" width="10.7109375" bestFit="1" customWidth="1"/>
    <col min="2" max="2" width="16.85546875" bestFit="1" customWidth="1"/>
  </cols>
  <sheetData>
    <row r="1" spans="1:8" x14ac:dyDescent="0.25">
      <c r="A1" s="5" t="str">
        <f>HYPERLINK("#'Indice'!A1", "Indice")</f>
        <v>Indice</v>
      </c>
    </row>
    <row r="2" spans="1:8" x14ac:dyDescent="0.25">
      <c r="A2" s="15" t="s">
        <v>192</v>
      </c>
    </row>
    <row r="3" spans="1:8" x14ac:dyDescent="0.25">
      <c r="A3" s="8" t="s">
        <v>62</v>
      </c>
    </row>
    <row r="5" spans="1:8" x14ac:dyDescent="0.25">
      <c r="A5" s="31" t="s">
        <v>63</v>
      </c>
      <c r="B5" s="31"/>
      <c r="C5" s="31"/>
      <c r="D5" s="31"/>
      <c r="E5" s="31"/>
      <c r="F5" s="31"/>
      <c r="G5" s="31"/>
      <c r="H5" s="31"/>
    </row>
    <row r="6" spans="1:8" x14ac:dyDescent="0.25">
      <c r="A6" s="4" t="s">
        <v>64</v>
      </c>
      <c r="B6" s="4" t="s">
        <v>5</v>
      </c>
      <c r="C6" s="4" t="s">
        <v>67</v>
      </c>
      <c r="D6" s="4" t="s">
        <v>68</v>
      </c>
      <c r="E6" s="4" t="s">
        <v>69</v>
      </c>
      <c r="F6" s="4" t="s">
        <v>70</v>
      </c>
      <c r="G6" s="4" t="s">
        <v>71</v>
      </c>
      <c r="H6" s="4" t="s">
        <v>72</v>
      </c>
    </row>
    <row r="7" spans="1:8" x14ac:dyDescent="0.25">
      <c r="A7" s="1" t="s">
        <v>188</v>
      </c>
      <c r="B7" s="1" t="s">
        <v>105</v>
      </c>
      <c r="C7" s="1">
        <v>55.814123153686502</v>
      </c>
      <c r="D7" s="1">
        <v>43.345859646797201</v>
      </c>
      <c r="E7" s="1">
        <v>35.660278797149701</v>
      </c>
      <c r="F7" s="1">
        <v>23.844955861568501</v>
      </c>
      <c r="G7" s="1">
        <v>8.7529167532920802</v>
      </c>
      <c r="H7" s="1">
        <v>5.6477122008800498</v>
      </c>
    </row>
    <row r="8" spans="1:8" x14ac:dyDescent="0.25">
      <c r="A8" s="1" t="s">
        <v>188</v>
      </c>
      <c r="B8" s="1" t="s">
        <v>106</v>
      </c>
      <c r="C8" s="1">
        <v>71.4131534099579</v>
      </c>
      <c r="D8" s="1">
        <v>55.881744623184197</v>
      </c>
      <c r="E8" s="1">
        <v>47.879734635353103</v>
      </c>
      <c r="F8" s="1">
        <v>34.141942858695998</v>
      </c>
      <c r="G8" s="1">
        <v>12.635831534862501</v>
      </c>
      <c r="H8" s="1">
        <v>8.56061652302742</v>
      </c>
    </row>
    <row r="9" spans="1:8" x14ac:dyDescent="0.25">
      <c r="A9" s="1" t="s">
        <v>189</v>
      </c>
      <c r="B9" s="1" t="s">
        <v>105</v>
      </c>
      <c r="C9" s="1">
        <v>33.021754026412999</v>
      </c>
      <c r="D9" s="1">
        <v>38.067409396171598</v>
      </c>
      <c r="E9" s="1">
        <v>43.743914365768397</v>
      </c>
      <c r="F9" s="1">
        <v>45.547622442245498</v>
      </c>
      <c r="G9" s="1">
        <v>44.808697700500502</v>
      </c>
      <c r="H9" s="1">
        <v>38.258767127990701</v>
      </c>
    </row>
    <row r="10" spans="1:8" x14ac:dyDescent="0.25">
      <c r="A10" s="1" t="s">
        <v>189</v>
      </c>
      <c r="B10" s="1" t="s">
        <v>106</v>
      </c>
      <c r="C10" s="1">
        <v>24.5972618460655</v>
      </c>
      <c r="D10" s="1">
        <v>31.566324830055201</v>
      </c>
      <c r="E10" s="1">
        <v>40.512332320213297</v>
      </c>
      <c r="F10" s="1">
        <v>46.657532453537002</v>
      </c>
      <c r="G10" s="1">
        <v>52.125942707061803</v>
      </c>
      <c r="H10" s="1">
        <v>43.949824571609497</v>
      </c>
    </row>
    <row r="11" spans="1:8" x14ac:dyDescent="0.25">
      <c r="A11" s="1" t="s">
        <v>190</v>
      </c>
      <c r="B11" s="1" t="s">
        <v>105</v>
      </c>
      <c r="C11" s="1">
        <v>6.8156100809574101</v>
      </c>
      <c r="D11" s="1">
        <v>9.7048990428447706</v>
      </c>
      <c r="E11" s="1">
        <v>11.375001072883601</v>
      </c>
      <c r="F11" s="1">
        <v>21.9008699059486</v>
      </c>
      <c r="G11" s="1">
        <v>32.341331243515</v>
      </c>
      <c r="H11" s="1">
        <v>36.0429733991623</v>
      </c>
    </row>
    <row r="12" spans="1:8" x14ac:dyDescent="0.25">
      <c r="A12" s="1" t="s">
        <v>190</v>
      </c>
      <c r="B12" s="1" t="s">
        <v>106</v>
      </c>
      <c r="C12" s="1">
        <v>3.16274389624596</v>
      </c>
      <c r="D12" s="1">
        <v>8.5283167660236394</v>
      </c>
      <c r="E12" s="1">
        <v>7.7529251575469997</v>
      </c>
      <c r="F12" s="1">
        <v>15.812420845031699</v>
      </c>
      <c r="G12" s="1">
        <v>27.4278372526169</v>
      </c>
      <c r="H12" s="1">
        <v>32.249507308006301</v>
      </c>
    </row>
    <row r="13" spans="1:8" x14ac:dyDescent="0.25">
      <c r="A13" s="1" t="s">
        <v>191</v>
      </c>
      <c r="B13" s="1" t="s">
        <v>105</v>
      </c>
      <c r="C13" s="1">
        <v>4.3485123664140701</v>
      </c>
      <c r="D13" s="1">
        <v>8.8818319141864794</v>
      </c>
      <c r="E13" s="1">
        <v>9.2208057641982997</v>
      </c>
      <c r="F13" s="1">
        <v>8.7065517902374303</v>
      </c>
      <c r="G13" s="1">
        <v>14.097055792808501</v>
      </c>
      <c r="H13" s="1">
        <v>20.050546526908899</v>
      </c>
    </row>
    <row r="14" spans="1:8" x14ac:dyDescent="0.25">
      <c r="A14" s="1" t="s">
        <v>191</v>
      </c>
      <c r="B14" s="1" t="s">
        <v>106</v>
      </c>
      <c r="C14" s="1">
        <v>0.82683786749839805</v>
      </c>
      <c r="D14" s="1">
        <v>4.0236137807369197</v>
      </c>
      <c r="E14" s="1">
        <v>3.85500639677048</v>
      </c>
      <c r="F14" s="1">
        <v>3.3881027251482001</v>
      </c>
      <c r="G14" s="1">
        <v>7.8103877604007703</v>
      </c>
      <c r="H14" s="1">
        <v>15.240050852298699</v>
      </c>
    </row>
    <row r="17" spans="1:8" x14ac:dyDescent="0.25">
      <c r="A17" s="31" t="s">
        <v>78</v>
      </c>
      <c r="B17" s="31"/>
      <c r="C17" s="31"/>
      <c r="D17" s="31"/>
      <c r="E17" s="31"/>
      <c r="F17" s="31"/>
      <c r="G17" s="31"/>
      <c r="H17" s="31"/>
    </row>
    <row r="18" spans="1:8" x14ac:dyDescent="0.25">
      <c r="A18" s="4" t="s">
        <v>64</v>
      </c>
      <c r="B18" s="4" t="s">
        <v>5</v>
      </c>
      <c r="C18" s="4" t="s">
        <v>67</v>
      </c>
      <c r="D18" s="4" t="s">
        <v>68</v>
      </c>
      <c r="E18" s="4" t="s">
        <v>69</v>
      </c>
      <c r="F18" s="4" t="s">
        <v>70</v>
      </c>
      <c r="G18" s="4" t="s">
        <v>71</v>
      </c>
      <c r="H18" s="4" t="s">
        <v>72</v>
      </c>
    </row>
    <row r="19" spans="1:8" x14ac:dyDescent="0.25">
      <c r="A19" s="2" t="s">
        <v>188</v>
      </c>
      <c r="B19" s="2" t="s">
        <v>105</v>
      </c>
      <c r="C19" s="2">
        <v>0.98280683159828197</v>
      </c>
      <c r="D19" s="2">
        <v>0.68455319851636898</v>
      </c>
      <c r="E19" s="2">
        <v>0.52324463613331296</v>
      </c>
      <c r="F19" s="2">
        <v>0.45463526621460898</v>
      </c>
      <c r="G19" s="2">
        <v>0.24440279230475401</v>
      </c>
      <c r="H19" s="2">
        <v>0.124100421089679</v>
      </c>
    </row>
    <row r="20" spans="1:8" x14ac:dyDescent="0.25">
      <c r="A20" s="2" t="s">
        <v>188</v>
      </c>
      <c r="B20" s="2" t="s">
        <v>106</v>
      </c>
      <c r="C20" s="2">
        <v>1.5247991308569899</v>
      </c>
      <c r="D20" s="2">
        <v>1.95894073694944</v>
      </c>
      <c r="E20" s="2">
        <v>0.99876979365944896</v>
      </c>
      <c r="F20" s="2">
        <v>1.02180764079094</v>
      </c>
      <c r="G20" s="2">
        <v>0.62307897023856595</v>
      </c>
      <c r="H20" s="2">
        <v>0.33448105677962298</v>
      </c>
    </row>
    <row r="21" spans="1:8" x14ac:dyDescent="0.25">
      <c r="A21" s="2" t="s">
        <v>189</v>
      </c>
      <c r="B21" s="2" t="s">
        <v>105</v>
      </c>
      <c r="C21" s="2">
        <v>0.93726171180605899</v>
      </c>
      <c r="D21" s="2">
        <v>0.73611866682767901</v>
      </c>
      <c r="E21" s="2">
        <v>0.50109378062188603</v>
      </c>
      <c r="F21" s="2">
        <v>0.52525522187352203</v>
      </c>
      <c r="G21" s="2">
        <v>0.710625760257244</v>
      </c>
      <c r="H21" s="2">
        <v>0.331367133185267</v>
      </c>
    </row>
    <row r="22" spans="1:8" x14ac:dyDescent="0.25">
      <c r="A22" s="2" t="s">
        <v>189</v>
      </c>
      <c r="B22" s="2" t="s">
        <v>106</v>
      </c>
      <c r="C22" s="2">
        <v>1.40575673431158</v>
      </c>
      <c r="D22" s="2">
        <v>1.45986918359995</v>
      </c>
      <c r="E22" s="2">
        <v>0.96004670485854104</v>
      </c>
      <c r="F22" s="2">
        <v>1.12594738602638</v>
      </c>
      <c r="G22" s="2">
        <v>1.0641259141266299</v>
      </c>
      <c r="H22" s="2">
        <v>0.73982104659080505</v>
      </c>
    </row>
    <row r="23" spans="1:8" x14ac:dyDescent="0.25">
      <c r="A23" s="2" t="s">
        <v>190</v>
      </c>
      <c r="B23" s="2" t="s">
        <v>105</v>
      </c>
      <c r="C23" s="2">
        <v>0.35849541891366199</v>
      </c>
      <c r="D23" s="2">
        <v>0.35827523097395902</v>
      </c>
      <c r="E23" s="2">
        <v>0.34132732544094302</v>
      </c>
      <c r="F23" s="2">
        <v>0.55654817260801803</v>
      </c>
      <c r="G23" s="2">
        <v>0.76039265841245696</v>
      </c>
      <c r="H23" s="2">
        <v>0.355739751830697</v>
      </c>
    </row>
    <row r="24" spans="1:8" x14ac:dyDescent="0.25">
      <c r="A24" s="2" t="s">
        <v>190</v>
      </c>
      <c r="B24" s="2" t="s">
        <v>106</v>
      </c>
      <c r="C24" s="2">
        <v>0.426361849531531</v>
      </c>
      <c r="D24" s="2">
        <v>2.4380924180150001</v>
      </c>
      <c r="E24" s="2">
        <v>0.54397755302488804</v>
      </c>
      <c r="F24" s="2">
        <v>0.82703623920679104</v>
      </c>
      <c r="G24" s="2">
        <v>1.00425621494651</v>
      </c>
      <c r="H24" s="2">
        <v>0.80018360167741798</v>
      </c>
    </row>
    <row r="25" spans="1:8" x14ac:dyDescent="0.25">
      <c r="A25" s="2" t="s">
        <v>191</v>
      </c>
      <c r="B25" s="2" t="s">
        <v>105</v>
      </c>
      <c r="C25" s="2">
        <v>0.390307209454477</v>
      </c>
      <c r="D25" s="2">
        <v>0.40098237805068498</v>
      </c>
      <c r="E25" s="2">
        <v>0.36404305137693899</v>
      </c>
      <c r="F25" s="2">
        <v>0.38309656083583798</v>
      </c>
      <c r="G25" s="2">
        <v>0.43118214234709701</v>
      </c>
      <c r="H25" s="2">
        <v>0.27756621129810799</v>
      </c>
    </row>
    <row r="26" spans="1:8" x14ac:dyDescent="0.25">
      <c r="A26" s="2" t="s">
        <v>191</v>
      </c>
      <c r="B26" s="2" t="s">
        <v>106</v>
      </c>
      <c r="C26" s="2">
        <v>0.202008499763906</v>
      </c>
      <c r="D26" s="2">
        <v>0.91909803450107597</v>
      </c>
      <c r="E26" s="2">
        <v>0.388759979978204</v>
      </c>
      <c r="F26" s="2">
        <v>0.44944048859178998</v>
      </c>
      <c r="G26" s="2">
        <v>0.69863223470747504</v>
      </c>
      <c r="H26" s="2">
        <v>0.55715525522828102</v>
      </c>
    </row>
    <row r="29" spans="1:8" x14ac:dyDescent="0.25">
      <c r="A29" s="31" t="s">
        <v>79</v>
      </c>
      <c r="B29" s="31"/>
      <c r="C29" s="31"/>
      <c r="D29" s="31"/>
      <c r="E29" s="31"/>
      <c r="F29" s="31"/>
      <c r="G29" s="31"/>
      <c r="H29" s="31"/>
    </row>
    <row r="30" spans="1:8" x14ac:dyDescent="0.25">
      <c r="A30" s="4" t="s">
        <v>64</v>
      </c>
      <c r="B30" s="4" t="s">
        <v>5</v>
      </c>
      <c r="C30" s="4" t="s">
        <v>67</v>
      </c>
      <c r="D30" s="4" t="s">
        <v>68</v>
      </c>
      <c r="E30" s="4" t="s">
        <v>69</v>
      </c>
      <c r="F30" s="4" t="s">
        <v>70</v>
      </c>
      <c r="G30" s="4" t="s">
        <v>71</v>
      </c>
      <c r="H30" s="4" t="s">
        <v>72</v>
      </c>
    </row>
    <row r="31" spans="1:8" x14ac:dyDescent="0.25">
      <c r="A31" s="3" t="s">
        <v>188</v>
      </c>
      <c r="B31" s="3" t="s">
        <v>105</v>
      </c>
      <c r="C31" s="3">
        <v>2641553</v>
      </c>
      <c r="D31" s="3">
        <v>2158691</v>
      </c>
      <c r="E31" s="3">
        <v>1855905</v>
      </c>
      <c r="F31" s="3">
        <v>1310850</v>
      </c>
      <c r="G31" s="3">
        <v>413689</v>
      </c>
      <c r="H31" s="3">
        <v>358398</v>
      </c>
    </row>
    <row r="32" spans="1:8" x14ac:dyDescent="0.25">
      <c r="A32" s="3" t="s">
        <v>188</v>
      </c>
      <c r="B32" s="3" t="s">
        <v>106</v>
      </c>
      <c r="C32" s="3">
        <v>260748</v>
      </c>
      <c r="D32" s="3">
        <v>240909</v>
      </c>
      <c r="E32" s="3">
        <v>208646</v>
      </c>
      <c r="F32" s="3">
        <v>169455</v>
      </c>
      <c r="G32" s="3">
        <v>56839</v>
      </c>
      <c r="H32" s="3">
        <v>55832</v>
      </c>
    </row>
    <row r="33" spans="1:8" x14ac:dyDescent="0.25">
      <c r="A33" s="3" t="s">
        <v>189</v>
      </c>
      <c r="B33" s="3" t="s">
        <v>105</v>
      </c>
      <c r="C33" s="3">
        <v>1562843</v>
      </c>
      <c r="D33" s="3">
        <v>1895816</v>
      </c>
      <c r="E33" s="3">
        <v>2276610</v>
      </c>
      <c r="F33" s="3">
        <v>2503930</v>
      </c>
      <c r="G33" s="3">
        <v>2117793</v>
      </c>
      <c r="H33" s="3">
        <v>2427862</v>
      </c>
    </row>
    <row r="34" spans="1:8" x14ac:dyDescent="0.25">
      <c r="A34" s="3" t="s">
        <v>189</v>
      </c>
      <c r="B34" s="3" t="s">
        <v>106</v>
      </c>
      <c r="C34" s="3">
        <v>89811</v>
      </c>
      <c r="D34" s="3">
        <v>136084</v>
      </c>
      <c r="E34" s="3">
        <v>176541</v>
      </c>
      <c r="F34" s="3">
        <v>231573</v>
      </c>
      <c r="G34" s="3">
        <v>234475</v>
      </c>
      <c r="H34" s="3">
        <v>286639</v>
      </c>
    </row>
    <row r="35" spans="1:8" x14ac:dyDescent="0.25">
      <c r="A35" s="3" t="s">
        <v>190</v>
      </c>
      <c r="B35" s="3" t="s">
        <v>105</v>
      </c>
      <c r="C35" s="3">
        <v>322567</v>
      </c>
      <c r="D35" s="3">
        <v>483319</v>
      </c>
      <c r="E35" s="3">
        <v>592001</v>
      </c>
      <c r="F35" s="3">
        <v>1203976</v>
      </c>
      <c r="G35" s="3">
        <v>1528548</v>
      </c>
      <c r="H35" s="3">
        <v>2287250</v>
      </c>
    </row>
    <row r="36" spans="1:8" x14ac:dyDescent="0.25">
      <c r="A36" s="3" t="s">
        <v>190</v>
      </c>
      <c r="B36" s="3" t="s">
        <v>106</v>
      </c>
      <c r="C36" s="3">
        <v>11548</v>
      </c>
      <c r="D36" s="3">
        <v>36766</v>
      </c>
      <c r="E36" s="3">
        <v>33785</v>
      </c>
      <c r="F36" s="3">
        <v>78481</v>
      </c>
      <c r="G36" s="3">
        <v>123377</v>
      </c>
      <c r="H36" s="3">
        <v>210330</v>
      </c>
    </row>
    <row r="37" spans="1:8" x14ac:dyDescent="0.25">
      <c r="A37" s="3" t="s">
        <v>191</v>
      </c>
      <c r="B37" s="3" t="s">
        <v>105</v>
      </c>
      <c r="C37" s="3">
        <v>205805</v>
      </c>
      <c r="D37" s="3">
        <v>442329</v>
      </c>
      <c r="E37" s="3">
        <v>479888</v>
      </c>
      <c r="F37" s="3">
        <v>478633</v>
      </c>
      <c r="G37" s="3">
        <v>666269</v>
      </c>
      <c r="H37" s="3">
        <v>1272387</v>
      </c>
    </row>
    <row r="38" spans="1:8" x14ac:dyDescent="0.25">
      <c r="A38" s="3" t="s">
        <v>191</v>
      </c>
      <c r="B38" s="3" t="s">
        <v>106</v>
      </c>
      <c r="C38" s="3">
        <v>3019</v>
      </c>
      <c r="D38" s="3">
        <v>17346</v>
      </c>
      <c r="E38" s="3">
        <v>16799</v>
      </c>
      <c r="F38" s="3">
        <v>16816</v>
      </c>
      <c r="G38" s="3">
        <v>35133</v>
      </c>
      <c r="H38" s="3">
        <v>99395</v>
      </c>
    </row>
    <row r="41" spans="1:8" x14ac:dyDescent="0.25">
      <c r="A41" s="31" t="s">
        <v>80</v>
      </c>
      <c r="B41" s="31"/>
      <c r="C41" s="31"/>
      <c r="D41" s="31"/>
      <c r="E41" s="31"/>
      <c r="F41" s="31"/>
      <c r="G41" s="31"/>
      <c r="H41" s="31"/>
    </row>
    <row r="42" spans="1:8" x14ac:dyDescent="0.25">
      <c r="A42" s="4" t="s">
        <v>64</v>
      </c>
      <c r="B42" s="4" t="s">
        <v>5</v>
      </c>
      <c r="C42" s="4" t="s">
        <v>67</v>
      </c>
      <c r="D42" s="4" t="s">
        <v>68</v>
      </c>
      <c r="E42" s="4" t="s">
        <v>69</v>
      </c>
      <c r="F42" s="4" t="s">
        <v>70</v>
      </c>
      <c r="G42" s="4" t="s">
        <v>71</v>
      </c>
      <c r="H42" s="4" t="s">
        <v>72</v>
      </c>
    </row>
    <row r="43" spans="1:8" x14ac:dyDescent="0.25">
      <c r="A43" s="3" t="s">
        <v>188</v>
      </c>
      <c r="B43" s="3" t="s">
        <v>105</v>
      </c>
      <c r="C43" s="3">
        <v>33073</v>
      </c>
      <c r="D43" s="3">
        <v>30458</v>
      </c>
      <c r="E43" s="3">
        <v>33424</v>
      </c>
      <c r="F43" s="3">
        <v>19086</v>
      </c>
      <c r="G43" s="3">
        <v>4499</v>
      </c>
      <c r="H43" s="3">
        <v>5221</v>
      </c>
    </row>
    <row r="44" spans="1:8" x14ac:dyDescent="0.25">
      <c r="A44" s="3" t="s">
        <v>188</v>
      </c>
      <c r="B44" s="3" t="s">
        <v>106</v>
      </c>
      <c r="C44" s="3">
        <v>4536</v>
      </c>
      <c r="D44" s="3">
        <v>4387</v>
      </c>
      <c r="E44" s="3">
        <v>4810</v>
      </c>
      <c r="F44" s="3">
        <v>3010</v>
      </c>
      <c r="G44" s="3">
        <v>723</v>
      </c>
      <c r="H44" s="3">
        <v>1117</v>
      </c>
    </row>
    <row r="45" spans="1:8" x14ac:dyDescent="0.25">
      <c r="A45" s="3" t="s">
        <v>189</v>
      </c>
      <c r="B45" s="3" t="s">
        <v>105</v>
      </c>
      <c r="C45" s="3">
        <v>14627</v>
      </c>
      <c r="D45" s="3">
        <v>19919</v>
      </c>
      <c r="E45" s="3">
        <v>29064</v>
      </c>
      <c r="F45" s="3">
        <v>27204</v>
      </c>
      <c r="G45" s="3">
        <v>20181</v>
      </c>
      <c r="H45" s="3">
        <v>27871</v>
      </c>
    </row>
    <row r="46" spans="1:8" x14ac:dyDescent="0.25">
      <c r="A46" s="3" t="s">
        <v>189</v>
      </c>
      <c r="B46" s="3" t="s">
        <v>106</v>
      </c>
      <c r="C46" s="3">
        <v>1435</v>
      </c>
      <c r="D46" s="3">
        <v>2201</v>
      </c>
      <c r="E46" s="3">
        <v>2829</v>
      </c>
      <c r="F46" s="3">
        <v>3120</v>
      </c>
      <c r="G46" s="3">
        <v>2681</v>
      </c>
      <c r="H46" s="3">
        <v>4285</v>
      </c>
    </row>
    <row r="47" spans="1:8" x14ac:dyDescent="0.25">
      <c r="A47" s="3" t="s">
        <v>190</v>
      </c>
      <c r="B47" s="3" t="s">
        <v>105</v>
      </c>
      <c r="C47" s="3">
        <v>3250</v>
      </c>
      <c r="D47" s="3">
        <v>5209</v>
      </c>
      <c r="E47" s="3">
        <v>7033</v>
      </c>
      <c r="F47" s="3">
        <v>12079</v>
      </c>
      <c r="G47" s="3">
        <v>12090</v>
      </c>
      <c r="H47" s="3">
        <v>18725</v>
      </c>
    </row>
    <row r="48" spans="1:8" x14ac:dyDescent="0.25">
      <c r="A48" s="3" t="s">
        <v>190</v>
      </c>
      <c r="B48" s="3" t="s">
        <v>106</v>
      </c>
      <c r="C48" s="3">
        <v>232</v>
      </c>
      <c r="D48" s="3">
        <v>451</v>
      </c>
      <c r="E48" s="3">
        <v>511</v>
      </c>
      <c r="F48" s="3">
        <v>1172</v>
      </c>
      <c r="G48" s="3">
        <v>1422</v>
      </c>
      <c r="H48" s="3">
        <v>2519</v>
      </c>
    </row>
    <row r="49" spans="1:8" x14ac:dyDescent="0.25">
      <c r="A49" s="3" t="s">
        <v>191</v>
      </c>
      <c r="B49" s="3" t="s">
        <v>105</v>
      </c>
      <c r="C49" s="3">
        <v>1858</v>
      </c>
      <c r="D49" s="3">
        <v>3800</v>
      </c>
      <c r="E49" s="3">
        <v>5936</v>
      </c>
      <c r="F49" s="3">
        <v>5010</v>
      </c>
      <c r="G49" s="3">
        <v>5048</v>
      </c>
      <c r="H49" s="3">
        <v>10856</v>
      </c>
    </row>
    <row r="50" spans="1:8" x14ac:dyDescent="0.25">
      <c r="A50" s="3" t="s">
        <v>191</v>
      </c>
      <c r="B50" s="3" t="s">
        <v>106</v>
      </c>
      <c r="C50" s="3">
        <v>73</v>
      </c>
      <c r="D50" s="3">
        <v>207</v>
      </c>
      <c r="E50" s="3">
        <v>271</v>
      </c>
      <c r="F50" s="3">
        <v>223</v>
      </c>
      <c r="G50" s="3">
        <v>363</v>
      </c>
      <c r="H50" s="3">
        <v>1462</v>
      </c>
    </row>
  </sheetData>
  <mergeCells count="4">
    <mergeCell ref="A5:H5"/>
    <mergeCell ref="A17:H17"/>
    <mergeCell ref="A29:H29"/>
    <mergeCell ref="A41:H41"/>
  </mergeCells>
  <pageMargins left="0.7" right="0.7" top="0.75" bottom="0.75" header="0.3" footer="0.3"/>
  <pageSetup paperSize="9" orientation="portrait" horizontalDpi="300" verticalDpi="300"/>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dimension ref="A1:H50"/>
  <sheetViews>
    <sheetView workbookViewId="0"/>
  </sheetViews>
  <sheetFormatPr baseColWidth="10" defaultColWidth="11.42578125" defaultRowHeight="15" x14ac:dyDescent="0.25"/>
  <cols>
    <col min="1" max="1" width="10.7109375" bestFit="1" customWidth="1"/>
    <col min="2" max="2" width="17.28515625" bestFit="1" customWidth="1"/>
  </cols>
  <sheetData>
    <row r="1" spans="1:8" x14ac:dyDescent="0.25">
      <c r="A1" s="5" t="str">
        <f>HYPERLINK("#'Indice'!A1", "Indice")</f>
        <v>Indice</v>
      </c>
    </row>
    <row r="2" spans="1:8" x14ac:dyDescent="0.25">
      <c r="A2" s="15" t="s">
        <v>192</v>
      </c>
    </row>
    <row r="3" spans="1:8" x14ac:dyDescent="0.25">
      <c r="A3" s="8" t="s">
        <v>62</v>
      </c>
    </row>
    <row r="5" spans="1:8" x14ac:dyDescent="0.25">
      <c r="A5" s="31" t="s">
        <v>63</v>
      </c>
      <c r="B5" s="31"/>
      <c r="C5" s="31"/>
      <c r="D5" s="31"/>
      <c r="E5" s="31"/>
      <c r="F5" s="31"/>
      <c r="G5" s="31"/>
      <c r="H5" s="31"/>
    </row>
    <row r="6" spans="1:8" x14ac:dyDescent="0.25">
      <c r="A6" s="4" t="s">
        <v>64</v>
      </c>
      <c r="B6" s="4" t="s">
        <v>5</v>
      </c>
      <c r="C6" s="4" t="s">
        <v>67</v>
      </c>
      <c r="D6" s="4" t="s">
        <v>68</v>
      </c>
      <c r="E6" s="4" t="s">
        <v>69</v>
      </c>
      <c r="F6" s="4" t="s">
        <v>70</v>
      </c>
      <c r="G6" s="4" t="s">
        <v>71</v>
      </c>
      <c r="H6" s="4" t="s">
        <v>72</v>
      </c>
    </row>
    <row r="7" spans="1:8" x14ac:dyDescent="0.25">
      <c r="A7" s="1" t="s">
        <v>188</v>
      </c>
      <c r="B7" s="1" t="s">
        <v>201</v>
      </c>
      <c r="C7" s="1">
        <v>57.242506742477403</v>
      </c>
      <c r="D7" s="1">
        <v>44.784986972808802</v>
      </c>
      <c r="E7" s="1">
        <v>37.146002054214499</v>
      </c>
      <c r="F7" s="1">
        <v>25.1201957464218</v>
      </c>
      <c r="G7" s="1">
        <v>8.9783124625682795</v>
      </c>
      <c r="H7" s="1">
        <v>5.9138078242540404</v>
      </c>
    </row>
    <row r="8" spans="1:8" x14ac:dyDescent="0.25">
      <c r="A8" s="1" t="s">
        <v>188</v>
      </c>
      <c r="B8" s="1" t="s">
        <v>202</v>
      </c>
      <c r="C8" s="1">
        <v>37.885591387748697</v>
      </c>
      <c r="D8" s="1">
        <v>26.812773942947398</v>
      </c>
      <c r="E8" s="1">
        <v>21.873798966407801</v>
      </c>
      <c r="F8" s="1">
        <v>18.597006797790499</v>
      </c>
      <c r="G8" s="1">
        <v>10.5366334319115</v>
      </c>
      <c r="H8" s="1">
        <v>6.2852621078491202</v>
      </c>
    </row>
    <row r="9" spans="1:8" x14ac:dyDescent="0.25">
      <c r="A9" s="1" t="s">
        <v>189</v>
      </c>
      <c r="B9" s="1" t="s">
        <v>201</v>
      </c>
      <c r="C9" s="1">
        <v>32.329115271568298</v>
      </c>
      <c r="D9" s="1">
        <v>37.538227438926697</v>
      </c>
      <c r="E9" s="1">
        <v>43.442466855049098</v>
      </c>
      <c r="F9" s="1">
        <v>46.1250901222229</v>
      </c>
      <c r="G9" s="1">
        <v>46.292272210121197</v>
      </c>
      <c r="H9" s="1">
        <v>39.646863937377901</v>
      </c>
    </row>
    <row r="10" spans="1:8" x14ac:dyDescent="0.25">
      <c r="A10" s="1" t="s">
        <v>189</v>
      </c>
      <c r="B10" s="1" t="s">
        <v>202</v>
      </c>
      <c r="C10" s="1">
        <v>38.208493590354898</v>
      </c>
      <c r="D10" s="1">
        <v>37.782749533653302</v>
      </c>
      <c r="E10" s="1">
        <v>44.3132728338242</v>
      </c>
      <c r="F10" s="1">
        <v>36.775925755500801</v>
      </c>
      <c r="G10" s="1">
        <v>37.934133410453803</v>
      </c>
      <c r="H10" s="1">
        <v>30.553475022316</v>
      </c>
    </row>
    <row r="11" spans="1:8" x14ac:dyDescent="0.25">
      <c r="A11" s="1" t="s">
        <v>190</v>
      </c>
      <c r="B11" s="1" t="s">
        <v>201</v>
      </c>
      <c r="C11" s="1">
        <v>6.4811006188392604</v>
      </c>
      <c r="D11" s="1">
        <v>9.4557911157607997</v>
      </c>
      <c r="E11" s="1">
        <v>10.9331727027893</v>
      </c>
      <c r="F11" s="1">
        <v>20.672321319580099</v>
      </c>
      <c r="G11" s="1">
        <v>31.0729384422302</v>
      </c>
      <c r="H11" s="1">
        <v>34.839084744453402</v>
      </c>
    </row>
    <row r="12" spans="1:8" x14ac:dyDescent="0.25">
      <c r="A12" s="1" t="s">
        <v>190</v>
      </c>
      <c r="B12" s="1" t="s">
        <v>202</v>
      </c>
      <c r="C12" s="1">
        <v>11.912089586257901</v>
      </c>
      <c r="D12" s="1">
        <v>15.6398594379425</v>
      </c>
      <c r="E12" s="1">
        <v>16.3400202989578</v>
      </c>
      <c r="F12" s="1">
        <v>33.4696590900421</v>
      </c>
      <c r="G12" s="1">
        <v>38.799870014190702</v>
      </c>
      <c r="H12" s="1">
        <v>44.894954562187202</v>
      </c>
    </row>
    <row r="13" spans="1:8" x14ac:dyDescent="0.25">
      <c r="A13" s="1" t="s">
        <v>191</v>
      </c>
      <c r="B13" s="1" t="s">
        <v>201</v>
      </c>
      <c r="C13" s="1">
        <v>3.9472736418247201</v>
      </c>
      <c r="D13" s="1">
        <v>8.2209937274456006</v>
      </c>
      <c r="E13" s="1">
        <v>8.4783583879470807</v>
      </c>
      <c r="F13" s="1">
        <v>8.0823943018913305</v>
      </c>
      <c r="G13" s="1">
        <v>13.656479120254501</v>
      </c>
      <c r="H13" s="1">
        <v>19.6002453565598</v>
      </c>
    </row>
    <row r="14" spans="1:8" x14ac:dyDescent="0.25">
      <c r="A14" s="1" t="s">
        <v>191</v>
      </c>
      <c r="B14" s="1" t="s">
        <v>202</v>
      </c>
      <c r="C14" s="1">
        <v>11.9938246905804</v>
      </c>
      <c r="D14" s="1">
        <v>19.764617085456798</v>
      </c>
      <c r="E14" s="1">
        <v>17.472907900810199</v>
      </c>
      <c r="F14" s="1">
        <v>11.157406866550399</v>
      </c>
      <c r="G14" s="1">
        <v>12.729361653327899</v>
      </c>
      <c r="H14" s="1">
        <v>18.2663097977638</v>
      </c>
    </row>
    <row r="17" spans="1:8" x14ac:dyDescent="0.25">
      <c r="A17" s="31" t="s">
        <v>78</v>
      </c>
      <c r="B17" s="31"/>
      <c r="C17" s="31"/>
      <c r="D17" s="31"/>
      <c r="E17" s="31"/>
      <c r="F17" s="31"/>
      <c r="G17" s="31"/>
      <c r="H17" s="31"/>
    </row>
    <row r="18" spans="1:8" x14ac:dyDescent="0.25">
      <c r="A18" s="4" t="s">
        <v>64</v>
      </c>
      <c r="B18" s="4" t="s">
        <v>5</v>
      </c>
      <c r="C18" s="4" t="s">
        <v>67</v>
      </c>
      <c r="D18" s="4" t="s">
        <v>68</v>
      </c>
      <c r="E18" s="4" t="s">
        <v>69</v>
      </c>
      <c r="F18" s="4" t="s">
        <v>70</v>
      </c>
      <c r="G18" s="4" t="s">
        <v>71</v>
      </c>
      <c r="H18" s="4" t="s">
        <v>72</v>
      </c>
    </row>
    <row r="19" spans="1:8" x14ac:dyDescent="0.25">
      <c r="A19" s="2" t="s">
        <v>188</v>
      </c>
      <c r="B19" s="2" t="s">
        <v>201</v>
      </c>
      <c r="C19" s="2">
        <v>0.93560656532645203</v>
      </c>
      <c r="D19" s="2">
        <v>0.70666791871190104</v>
      </c>
      <c r="E19" s="2">
        <v>0.51480457186698902</v>
      </c>
      <c r="F19" s="2">
        <v>0.42810305021703199</v>
      </c>
      <c r="G19" s="2">
        <v>0.23445999249815899</v>
      </c>
      <c r="H19" s="2">
        <v>0.108159810770303</v>
      </c>
    </row>
    <row r="20" spans="1:8" x14ac:dyDescent="0.25">
      <c r="A20" s="2" t="s">
        <v>188</v>
      </c>
      <c r="B20" s="2" t="s">
        <v>202</v>
      </c>
      <c r="C20" s="2">
        <v>4.7100082039833104</v>
      </c>
      <c r="D20" s="2">
        <v>2.49283369630575</v>
      </c>
      <c r="E20" s="2">
        <v>1.9928988069295901</v>
      </c>
      <c r="F20" s="2">
        <v>2.01937425881624</v>
      </c>
      <c r="G20" s="2">
        <v>1.02238021790981</v>
      </c>
      <c r="H20" s="2">
        <v>0.67770238965749696</v>
      </c>
    </row>
    <row r="21" spans="1:8" x14ac:dyDescent="0.25">
      <c r="A21" s="2" t="s">
        <v>189</v>
      </c>
      <c r="B21" s="2" t="s">
        <v>201</v>
      </c>
      <c r="C21" s="2">
        <v>0.89869452640414205</v>
      </c>
      <c r="D21" s="2">
        <v>0.71278731338679802</v>
      </c>
      <c r="E21" s="2">
        <v>0.47388332895934598</v>
      </c>
      <c r="F21" s="2">
        <v>0.51408982835710004</v>
      </c>
      <c r="G21" s="2">
        <v>0.59848795644938901</v>
      </c>
      <c r="H21" s="2">
        <v>0.30144767370074999</v>
      </c>
    </row>
    <row r="22" spans="1:8" x14ac:dyDescent="0.25">
      <c r="A22" s="2" t="s">
        <v>189</v>
      </c>
      <c r="B22" s="2" t="s">
        <v>202</v>
      </c>
      <c r="C22" s="2">
        <v>5.2939202636480296</v>
      </c>
      <c r="D22" s="2">
        <v>2.37539634108543</v>
      </c>
      <c r="E22" s="2">
        <v>3.0084909871220602</v>
      </c>
      <c r="F22" s="2">
        <v>2.8486162424087502</v>
      </c>
      <c r="G22" s="2">
        <v>2.5610253214836098</v>
      </c>
      <c r="H22" s="2">
        <v>1.2135585770010899</v>
      </c>
    </row>
    <row r="23" spans="1:8" x14ac:dyDescent="0.25">
      <c r="A23" s="2" t="s">
        <v>190</v>
      </c>
      <c r="B23" s="2" t="s">
        <v>201</v>
      </c>
      <c r="C23" s="2">
        <v>0.342576438561082</v>
      </c>
      <c r="D23" s="2">
        <v>0.44718314893543698</v>
      </c>
      <c r="E23" s="2">
        <v>0.30370417516678599</v>
      </c>
      <c r="F23" s="2">
        <v>0.48539810813963402</v>
      </c>
      <c r="G23" s="2">
        <v>0.53758891299366995</v>
      </c>
      <c r="H23" s="2">
        <v>0.31895220745354902</v>
      </c>
    </row>
    <row r="24" spans="1:8" x14ac:dyDescent="0.25">
      <c r="A24" s="2" t="s">
        <v>190</v>
      </c>
      <c r="B24" s="2" t="s">
        <v>202</v>
      </c>
      <c r="C24" s="2">
        <v>2.4241959676146498</v>
      </c>
      <c r="D24" s="2">
        <v>2.2780936211347602</v>
      </c>
      <c r="E24" s="2">
        <v>2.5424970313906701</v>
      </c>
      <c r="F24" s="2">
        <v>2.50018443912268</v>
      </c>
      <c r="G24" s="2">
        <v>3.6019522696733501</v>
      </c>
      <c r="H24" s="2">
        <v>1.49463815614581</v>
      </c>
    </row>
    <row r="25" spans="1:8" x14ac:dyDescent="0.25">
      <c r="A25" s="2" t="s">
        <v>191</v>
      </c>
      <c r="B25" s="2" t="s">
        <v>201</v>
      </c>
      <c r="C25" s="2">
        <v>0.35412616562098298</v>
      </c>
      <c r="D25" s="2">
        <v>0.38553171325475</v>
      </c>
      <c r="E25" s="2">
        <v>0.33848113380372502</v>
      </c>
      <c r="F25" s="2">
        <v>0.36018048413097897</v>
      </c>
      <c r="G25" s="2">
        <v>0.39523444138467301</v>
      </c>
      <c r="H25" s="2">
        <v>0.265093497000635</v>
      </c>
    </row>
    <row r="26" spans="1:8" x14ac:dyDescent="0.25">
      <c r="A26" s="2" t="s">
        <v>191</v>
      </c>
      <c r="B26" s="2" t="s">
        <v>202</v>
      </c>
      <c r="C26" s="2">
        <v>1.9545994699001299</v>
      </c>
      <c r="D26" s="2">
        <v>2.0707556977868098</v>
      </c>
      <c r="E26" s="2">
        <v>1.7270388081669801</v>
      </c>
      <c r="F26" s="2">
        <v>1.4439933933317699</v>
      </c>
      <c r="G26" s="2">
        <v>1.38516342267394</v>
      </c>
      <c r="H26" s="2">
        <v>0.96081132069230102</v>
      </c>
    </row>
    <row r="29" spans="1:8" x14ac:dyDescent="0.25">
      <c r="A29" s="31" t="s">
        <v>79</v>
      </c>
      <c r="B29" s="31"/>
      <c r="C29" s="31"/>
      <c r="D29" s="31"/>
      <c r="E29" s="31"/>
      <c r="F29" s="31"/>
      <c r="G29" s="31"/>
      <c r="H29" s="31"/>
    </row>
    <row r="30" spans="1:8" x14ac:dyDescent="0.25">
      <c r="A30" s="4" t="s">
        <v>64</v>
      </c>
      <c r="B30" s="4" t="s">
        <v>5</v>
      </c>
      <c r="C30" s="4" t="s">
        <v>67</v>
      </c>
      <c r="D30" s="4" t="s">
        <v>68</v>
      </c>
      <c r="E30" s="4" t="s">
        <v>69</v>
      </c>
      <c r="F30" s="4" t="s">
        <v>70</v>
      </c>
      <c r="G30" s="4" t="s">
        <v>71</v>
      </c>
      <c r="H30" s="4" t="s">
        <v>72</v>
      </c>
    </row>
    <row r="31" spans="1:8" x14ac:dyDescent="0.25">
      <c r="A31" s="3" t="s">
        <v>188</v>
      </c>
      <c r="B31" s="3" t="s">
        <v>201</v>
      </c>
      <c r="C31" s="3">
        <v>2828863</v>
      </c>
      <c r="D31" s="3">
        <v>2333735</v>
      </c>
      <c r="E31" s="3">
        <v>2005234</v>
      </c>
      <c r="F31" s="3">
        <v>1401733</v>
      </c>
      <c r="G31" s="3">
        <v>415402</v>
      </c>
      <c r="H31" s="3">
        <v>371715</v>
      </c>
    </row>
    <row r="32" spans="1:8" x14ac:dyDescent="0.25">
      <c r="A32" s="3" t="s">
        <v>188</v>
      </c>
      <c r="B32" s="3" t="s">
        <v>202</v>
      </c>
      <c r="C32" s="3">
        <v>37545</v>
      </c>
      <c r="D32" s="3">
        <v>36201</v>
      </c>
      <c r="E32" s="3">
        <v>42690</v>
      </c>
      <c r="F32" s="3">
        <v>65343</v>
      </c>
      <c r="G32" s="3">
        <v>46760</v>
      </c>
      <c r="H32" s="3">
        <v>39771</v>
      </c>
    </row>
    <row r="33" spans="1:8" x14ac:dyDescent="0.25">
      <c r="A33" s="3" t="s">
        <v>189</v>
      </c>
      <c r="B33" s="3" t="s">
        <v>201</v>
      </c>
      <c r="C33" s="3">
        <v>1597670</v>
      </c>
      <c r="D33" s="3">
        <v>1956108</v>
      </c>
      <c r="E33" s="3">
        <v>2345133</v>
      </c>
      <c r="F33" s="3">
        <v>2573828</v>
      </c>
      <c r="G33" s="3">
        <v>2141817</v>
      </c>
      <c r="H33" s="3">
        <v>2492021</v>
      </c>
    </row>
    <row r="34" spans="1:8" x14ac:dyDescent="0.25">
      <c r="A34" s="3" t="s">
        <v>189</v>
      </c>
      <c r="B34" s="3" t="s">
        <v>202</v>
      </c>
      <c r="C34" s="3">
        <v>37865</v>
      </c>
      <c r="D34" s="3">
        <v>51012</v>
      </c>
      <c r="E34" s="3">
        <v>86484</v>
      </c>
      <c r="F34" s="3">
        <v>129217</v>
      </c>
      <c r="G34" s="3">
        <v>168346</v>
      </c>
      <c r="H34" s="3">
        <v>193332</v>
      </c>
    </row>
    <row r="35" spans="1:8" x14ac:dyDescent="0.25">
      <c r="A35" s="3" t="s">
        <v>190</v>
      </c>
      <c r="B35" s="3" t="s">
        <v>201</v>
      </c>
      <c r="C35" s="3">
        <v>320289</v>
      </c>
      <c r="D35" s="3">
        <v>492739</v>
      </c>
      <c r="E35" s="3">
        <v>590200</v>
      </c>
      <c r="F35" s="3">
        <v>1153537</v>
      </c>
      <c r="G35" s="3">
        <v>1437660</v>
      </c>
      <c r="H35" s="3">
        <v>2189826</v>
      </c>
    </row>
    <row r="36" spans="1:8" x14ac:dyDescent="0.25">
      <c r="A36" s="3" t="s">
        <v>190</v>
      </c>
      <c r="B36" s="3" t="s">
        <v>202</v>
      </c>
      <c r="C36" s="3">
        <v>11805</v>
      </c>
      <c r="D36" s="3">
        <v>21116</v>
      </c>
      <c r="E36" s="3">
        <v>31890</v>
      </c>
      <c r="F36" s="3">
        <v>117600</v>
      </c>
      <c r="G36" s="3">
        <v>172188</v>
      </c>
      <c r="H36" s="3">
        <v>284080</v>
      </c>
    </row>
    <row r="37" spans="1:8" x14ac:dyDescent="0.25">
      <c r="A37" s="3" t="s">
        <v>191</v>
      </c>
      <c r="B37" s="3" t="s">
        <v>201</v>
      </c>
      <c r="C37" s="3">
        <v>195070</v>
      </c>
      <c r="D37" s="3">
        <v>428394</v>
      </c>
      <c r="E37" s="3">
        <v>457683</v>
      </c>
      <c r="F37" s="3">
        <v>451006</v>
      </c>
      <c r="G37" s="3">
        <v>631848</v>
      </c>
      <c r="H37" s="3">
        <v>1231982</v>
      </c>
    </row>
    <row r="38" spans="1:8" x14ac:dyDescent="0.25">
      <c r="A38" s="3" t="s">
        <v>191</v>
      </c>
      <c r="B38" s="3" t="s">
        <v>202</v>
      </c>
      <c r="C38" s="3">
        <v>11886</v>
      </c>
      <c r="D38" s="3">
        <v>26685</v>
      </c>
      <c r="E38" s="3">
        <v>34101</v>
      </c>
      <c r="F38" s="3">
        <v>39203</v>
      </c>
      <c r="G38" s="3">
        <v>56491</v>
      </c>
      <c r="H38" s="3">
        <v>115583</v>
      </c>
    </row>
    <row r="41" spans="1:8" x14ac:dyDescent="0.25">
      <c r="A41" s="31" t="s">
        <v>80</v>
      </c>
      <c r="B41" s="31"/>
      <c r="C41" s="31"/>
      <c r="D41" s="31"/>
      <c r="E41" s="31"/>
      <c r="F41" s="31"/>
      <c r="G41" s="31"/>
      <c r="H41" s="31"/>
    </row>
    <row r="42" spans="1:8" x14ac:dyDescent="0.25">
      <c r="A42" s="4" t="s">
        <v>64</v>
      </c>
      <c r="B42" s="4" t="s">
        <v>5</v>
      </c>
      <c r="C42" s="4" t="s">
        <v>67</v>
      </c>
      <c r="D42" s="4" t="s">
        <v>68</v>
      </c>
      <c r="E42" s="4" t="s">
        <v>69</v>
      </c>
      <c r="F42" s="4" t="s">
        <v>70</v>
      </c>
      <c r="G42" s="4" t="s">
        <v>71</v>
      </c>
      <c r="H42" s="4" t="s">
        <v>72</v>
      </c>
    </row>
    <row r="43" spans="1:8" x14ac:dyDescent="0.25">
      <c r="A43" s="3" t="s">
        <v>188</v>
      </c>
      <c r="B43" s="3" t="s">
        <v>201</v>
      </c>
      <c r="C43" s="3">
        <v>36863</v>
      </c>
      <c r="D43" s="3">
        <v>34055</v>
      </c>
      <c r="E43" s="3">
        <v>37557</v>
      </c>
      <c r="F43" s="3">
        <v>21287</v>
      </c>
      <c r="G43" s="3">
        <v>4712</v>
      </c>
      <c r="H43" s="3">
        <v>5921</v>
      </c>
    </row>
    <row r="44" spans="1:8" x14ac:dyDescent="0.25">
      <c r="A44" s="3" t="s">
        <v>188</v>
      </c>
      <c r="B44" s="3" t="s">
        <v>202</v>
      </c>
      <c r="C44" s="3">
        <v>439</v>
      </c>
      <c r="D44" s="3">
        <v>403</v>
      </c>
      <c r="E44" s="3">
        <v>439</v>
      </c>
      <c r="F44" s="3">
        <v>627</v>
      </c>
      <c r="G44" s="3">
        <v>419</v>
      </c>
      <c r="H44" s="3">
        <v>377</v>
      </c>
    </row>
    <row r="45" spans="1:8" x14ac:dyDescent="0.25">
      <c r="A45" s="3" t="s">
        <v>189</v>
      </c>
      <c r="B45" s="3" t="s">
        <v>201</v>
      </c>
      <c r="C45" s="3">
        <v>15637</v>
      </c>
      <c r="D45" s="3">
        <v>21455</v>
      </c>
      <c r="E45" s="3">
        <v>31036</v>
      </c>
      <c r="F45" s="3">
        <v>29162</v>
      </c>
      <c r="G45" s="3">
        <v>21357</v>
      </c>
      <c r="H45" s="3">
        <v>30338</v>
      </c>
    </row>
    <row r="46" spans="1:8" x14ac:dyDescent="0.25">
      <c r="A46" s="3" t="s">
        <v>189</v>
      </c>
      <c r="B46" s="3" t="s">
        <v>202</v>
      </c>
      <c r="C46" s="3">
        <v>314</v>
      </c>
      <c r="D46" s="3">
        <v>462</v>
      </c>
      <c r="E46" s="3">
        <v>627</v>
      </c>
      <c r="F46" s="3">
        <v>852</v>
      </c>
      <c r="G46" s="3">
        <v>1146</v>
      </c>
      <c r="H46" s="3">
        <v>1519</v>
      </c>
    </row>
    <row r="47" spans="1:8" x14ac:dyDescent="0.25">
      <c r="A47" s="3" t="s">
        <v>190</v>
      </c>
      <c r="B47" s="3" t="s">
        <v>201</v>
      </c>
      <c r="C47" s="3">
        <v>3373</v>
      </c>
      <c r="D47" s="3">
        <v>5455</v>
      </c>
      <c r="E47" s="3">
        <v>7281</v>
      </c>
      <c r="F47" s="3">
        <v>12559</v>
      </c>
      <c r="G47" s="3">
        <v>12422</v>
      </c>
      <c r="H47" s="3">
        <v>19570</v>
      </c>
    </row>
    <row r="48" spans="1:8" x14ac:dyDescent="0.25">
      <c r="A48" s="3" t="s">
        <v>190</v>
      </c>
      <c r="B48" s="3" t="s">
        <v>202</v>
      </c>
      <c r="C48" s="3">
        <v>91</v>
      </c>
      <c r="D48" s="3">
        <v>155</v>
      </c>
      <c r="E48" s="3">
        <v>225</v>
      </c>
      <c r="F48" s="3">
        <v>597</v>
      </c>
      <c r="G48" s="3">
        <v>833</v>
      </c>
      <c r="H48" s="3">
        <v>1518</v>
      </c>
    </row>
    <row r="49" spans="1:8" x14ac:dyDescent="0.25">
      <c r="A49" s="3" t="s">
        <v>191</v>
      </c>
      <c r="B49" s="3" t="s">
        <v>201</v>
      </c>
      <c r="C49" s="3">
        <v>1850</v>
      </c>
      <c r="D49" s="3">
        <v>3773</v>
      </c>
      <c r="E49" s="3">
        <v>5821</v>
      </c>
      <c r="F49" s="3">
        <v>4849</v>
      </c>
      <c r="G49" s="3">
        <v>4985</v>
      </c>
      <c r="H49" s="3">
        <v>11354</v>
      </c>
    </row>
    <row r="50" spans="1:8" x14ac:dyDescent="0.25">
      <c r="A50" s="3" t="s">
        <v>191</v>
      </c>
      <c r="B50" s="3" t="s">
        <v>202</v>
      </c>
      <c r="C50" s="3">
        <v>70</v>
      </c>
      <c r="D50" s="3">
        <v>182</v>
      </c>
      <c r="E50" s="3">
        <v>340</v>
      </c>
      <c r="F50" s="3">
        <v>333</v>
      </c>
      <c r="G50" s="3">
        <v>346</v>
      </c>
      <c r="H50" s="3">
        <v>809</v>
      </c>
    </row>
  </sheetData>
  <mergeCells count="4">
    <mergeCell ref="A5:H5"/>
    <mergeCell ref="A17:H17"/>
    <mergeCell ref="A29:H29"/>
    <mergeCell ref="A41:H41"/>
  </mergeCells>
  <pageMargins left="0.7" right="0.7" top="0.75" bottom="0.75" header="0.3" footer="0.3"/>
  <pageSetup paperSize="9" orientation="portrait" horizontalDpi="300" verticalDpi="300"/>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dimension ref="A1:H98"/>
  <sheetViews>
    <sheetView workbookViewId="0"/>
  </sheetViews>
  <sheetFormatPr baseColWidth="10" defaultColWidth="11.42578125" defaultRowHeight="15" x14ac:dyDescent="0.25"/>
  <cols>
    <col min="1" max="1" width="10.7109375" bestFit="1" customWidth="1"/>
    <col min="2" max="2" width="13.28515625" bestFit="1" customWidth="1"/>
  </cols>
  <sheetData>
    <row r="1" spans="1:8" x14ac:dyDescent="0.25">
      <c r="A1" s="5" t="str">
        <f>HYPERLINK("#'Indice'!A1", "Indice")</f>
        <v>Indice</v>
      </c>
    </row>
    <row r="2" spans="1:8" x14ac:dyDescent="0.25">
      <c r="A2" s="15" t="s">
        <v>192</v>
      </c>
    </row>
    <row r="3" spans="1:8" x14ac:dyDescent="0.25">
      <c r="A3" s="8" t="s">
        <v>62</v>
      </c>
    </row>
    <row r="5" spans="1:8" x14ac:dyDescent="0.25">
      <c r="A5" s="31" t="s">
        <v>63</v>
      </c>
      <c r="B5" s="31"/>
      <c r="C5" s="31"/>
      <c r="D5" s="31"/>
      <c r="E5" s="31"/>
      <c r="F5" s="31"/>
      <c r="G5" s="31"/>
      <c r="H5" s="31"/>
    </row>
    <row r="6" spans="1:8" x14ac:dyDescent="0.25">
      <c r="A6" s="4" t="s">
        <v>64</v>
      </c>
      <c r="B6" s="4" t="s">
        <v>5</v>
      </c>
      <c r="C6" s="4" t="s">
        <v>67</v>
      </c>
      <c r="D6" s="4" t="s">
        <v>68</v>
      </c>
      <c r="E6" s="4" t="s">
        <v>69</v>
      </c>
      <c r="F6" s="4" t="s">
        <v>70</v>
      </c>
      <c r="G6" s="4" t="s">
        <v>71</v>
      </c>
      <c r="H6" s="4" t="s">
        <v>72</v>
      </c>
    </row>
    <row r="7" spans="1:8" x14ac:dyDescent="0.25">
      <c r="A7" s="1" t="s">
        <v>188</v>
      </c>
      <c r="B7" s="1" t="s">
        <v>107</v>
      </c>
      <c r="C7" s="1">
        <v>79.673600196838393</v>
      </c>
      <c r="D7" s="1">
        <v>68.380951881408706</v>
      </c>
      <c r="E7" s="1">
        <v>59.394901990890503</v>
      </c>
      <c r="F7" s="1">
        <v>41.880884766578703</v>
      </c>
      <c r="G7" s="1">
        <v>16.520769894123099</v>
      </c>
      <c r="H7" s="1">
        <v>10.8376994729042</v>
      </c>
    </row>
    <row r="8" spans="1:8" x14ac:dyDescent="0.25">
      <c r="A8" s="1" t="s">
        <v>188</v>
      </c>
      <c r="B8" s="1" t="s">
        <v>108</v>
      </c>
      <c r="C8" s="1">
        <v>71.849948167800903</v>
      </c>
      <c r="D8" s="1">
        <v>55.783510208129897</v>
      </c>
      <c r="E8" s="1">
        <v>47.7341949939728</v>
      </c>
      <c r="F8" s="1">
        <v>30.5287331342697</v>
      </c>
      <c r="G8" s="1">
        <v>13.2796332240105</v>
      </c>
      <c r="H8" s="1">
        <v>7.9293511807918504</v>
      </c>
    </row>
    <row r="9" spans="1:8" x14ac:dyDescent="0.25">
      <c r="A9" s="1" t="s">
        <v>188</v>
      </c>
      <c r="B9" s="1" t="s">
        <v>109</v>
      </c>
      <c r="C9" s="1">
        <v>61.7350399494171</v>
      </c>
      <c r="D9" s="1">
        <v>45.567756891250603</v>
      </c>
      <c r="E9" s="1">
        <v>37.372922897338903</v>
      </c>
      <c r="F9" s="1">
        <v>24.319557845592499</v>
      </c>
      <c r="G9" s="1">
        <v>8.3180680871009791</v>
      </c>
      <c r="H9" s="1">
        <v>5.3551357239484796</v>
      </c>
    </row>
    <row r="10" spans="1:8" x14ac:dyDescent="0.25">
      <c r="A10" s="1" t="s">
        <v>188</v>
      </c>
      <c r="B10" s="1" t="s">
        <v>110</v>
      </c>
      <c r="C10" s="1">
        <v>48.6690640449524</v>
      </c>
      <c r="D10" s="1">
        <v>35.433503985404997</v>
      </c>
      <c r="E10" s="1">
        <v>27.5970458984375</v>
      </c>
      <c r="F10" s="1">
        <v>18.350887298583999</v>
      </c>
      <c r="G10" s="1">
        <v>7.3975980281829798</v>
      </c>
      <c r="H10" s="1">
        <v>4.2364459484815598</v>
      </c>
    </row>
    <row r="11" spans="1:8" x14ac:dyDescent="0.25">
      <c r="A11" s="1" t="s">
        <v>188</v>
      </c>
      <c r="B11" s="1" t="s">
        <v>111</v>
      </c>
      <c r="C11" s="1">
        <v>22.712513804435702</v>
      </c>
      <c r="D11" s="1">
        <v>16.242526471614799</v>
      </c>
      <c r="E11" s="1">
        <v>10.863221436739</v>
      </c>
      <c r="F11" s="1">
        <v>8.4013067185878807</v>
      </c>
      <c r="G11" s="1">
        <v>2.0931947976350802</v>
      </c>
      <c r="H11" s="1">
        <v>1.20298787951469</v>
      </c>
    </row>
    <row r="12" spans="1:8" x14ac:dyDescent="0.25">
      <c r="A12" s="1" t="s">
        <v>189</v>
      </c>
      <c r="B12" s="1" t="s">
        <v>107</v>
      </c>
      <c r="C12" s="1">
        <v>18.673424422740901</v>
      </c>
      <c r="D12" s="1">
        <v>26.5845209360123</v>
      </c>
      <c r="E12" s="1">
        <v>34.9608957767487</v>
      </c>
      <c r="F12" s="1">
        <v>47.089341282844501</v>
      </c>
      <c r="G12" s="1">
        <v>58.1253886222839</v>
      </c>
      <c r="H12" s="1">
        <v>51.577109098434399</v>
      </c>
    </row>
    <row r="13" spans="1:8" x14ac:dyDescent="0.25">
      <c r="A13" s="1" t="s">
        <v>189</v>
      </c>
      <c r="B13" s="1" t="s">
        <v>108</v>
      </c>
      <c r="C13" s="1">
        <v>25.657927989959699</v>
      </c>
      <c r="D13" s="1">
        <v>37.527161836624103</v>
      </c>
      <c r="E13" s="1">
        <v>44.459071755409198</v>
      </c>
      <c r="F13" s="1">
        <v>52.9244065284729</v>
      </c>
      <c r="G13" s="1">
        <v>57.172161340713501</v>
      </c>
      <c r="H13" s="1">
        <v>48.822981119155898</v>
      </c>
    </row>
    <row r="14" spans="1:8" x14ac:dyDescent="0.25">
      <c r="A14" s="1" t="s">
        <v>189</v>
      </c>
      <c r="B14" s="1" t="s">
        <v>109</v>
      </c>
      <c r="C14" s="1">
        <v>33.965322375297497</v>
      </c>
      <c r="D14" s="1">
        <v>44.036990404129</v>
      </c>
      <c r="E14" s="1">
        <v>49.089479446411097</v>
      </c>
      <c r="F14" s="1">
        <v>51.423752307891803</v>
      </c>
      <c r="G14" s="1">
        <v>51.5130519866943</v>
      </c>
      <c r="H14" s="1">
        <v>43.303444981574998</v>
      </c>
    </row>
    <row r="15" spans="1:8" x14ac:dyDescent="0.25">
      <c r="A15" s="1" t="s">
        <v>189</v>
      </c>
      <c r="B15" s="1" t="s">
        <v>110</v>
      </c>
      <c r="C15" s="1">
        <v>42.488625645637498</v>
      </c>
      <c r="D15" s="1">
        <v>45.597398281097398</v>
      </c>
      <c r="E15" s="1">
        <v>50.582140684127801</v>
      </c>
      <c r="F15" s="1">
        <v>48.290514945983901</v>
      </c>
      <c r="G15" s="1">
        <v>44.128555059432998</v>
      </c>
      <c r="H15" s="1">
        <v>34.938538074493401</v>
      </c>
    </row>
    <row r="16" spans="1:8" x14ac:dyDescent="0.25">
      <c r="A16" s="1" t="s">
        <v>189</v>
      </c>
      <c r="B16" s="1" t="s">
        <v>111</v>
      </c>
      <c r="C16" s="1">
        <v>41.308468580246</v>
      </c>
      <c r="D16" s="1">
        <v>34.216207265853903</v>
      </c>
      <c r="E16" s="1">
        <v>38.404899835586498</v>
      </c>
      <c r="F16" s="1">
        <v>28.422614932060199</v>
      </c>
      <c r="G16" s="1">
        <v>21.453954279422799</v>
      </c>
      <c r="H16" s="1">
        <v>15.2333438396454</v>
      </c>
    </row>
    <row r="17" spans="1:8" x14ac:dyDescent="0.25">
      <c r="A17" s="1" t="s">
        <v>190</v>
      </c>
      <c r="B17" s="1" t="s">
        <v>107</v>
      </c>
      <c r="C17" s="1">
        <v>1.2549301609396899</v>
      </c>
      <c r="D17" s="1">
        <v>2.9496455565094899</v>
      </c>
      <c r="E17" s="1">
        <v>4.2061164975166303</v>
      </c>
      <c r="F17" s="1">
        <v>9.7628630697727203</v>
      </c>
      <c r="G17" s="1">
        <v>21.481673419475602</v>
      </c>
      <c r="H17" s="1">
        <v>24.399104714393602</v>
      </c>
    </row>
    <row r="18" spans="1:8" x14ac:dyDescent="0.25">
      <c r="A18" s="1" t="s">
        <v>190</v>
      </c>
      <c r="B18" s="1" t="s">
        <v>108</v>
      </c>
      <c r="C18" s="1">
        <v>1.9207397475838699</v>
      </c>
      <c r="D18" s="1">
        <v>4.5800447463989302</v>
      </c>
      <c r="E18" s="1">
        <v>5.7967066764831499</v>
      </c>
      <c r="F18" s="1">
        <v>14.9101629853249</v>
      </c>
      <c r="G18" s="1">
        <v>25.498893857002301</v>
      </c>
      <c r="H18" s="1">
        <v>30.996033549308802</v>
      </c>
    </row>
    <row r="19" spans="1:8" x14ac:dyDescent="0.25">
      <c r="A19" s="1" t="s">
        <v>190</v>
      </c>
      <c r="B19" s="1" t="s">
        <v>109</v>
      </c>
      <c r="C19" s="1">
        <v>3.5208739340305302</v>
      </c>
      <c r="D19" s="1">
        <v>6.7023649811744699</v>
      </c>
      <c r="E19" s="1">
        <v>9.8165713250637108</v>
      </c>
      <c r="F19" s="1">
        <v>20.962207019329099</v>
      </c>
      <c r="G19" s="1">
        <v>34.220299124717698</v>
      </c>
      <c r="H19" s="1">
        <v>37.932634353637702</v>
      </c>
    </row>
    <row r="20" spans="1:8" x14ac:dyDescent="0.25">
      <c r="A20" s="1" t="s">
        <v>190</v>
      </c>
      <c r="B20" s="1" t="s">
        <v>110</v>
      </c>
      <c r="C20" s="1">
        <v>6.7927174270153001</v>
      </c>
      <c r="D20" s="1">
        <v>12.0858646929264</v>
      </c>
      <c r="E20" s="1">
        <v>13.968415558338201</v>
      </c>
      <c r="F20" s="1">
        <v>27.001401782035799</v>
      </c>
      <c r="G20" s="1">
        <v>36.341083049774198</v>
      </c>
      <c r="H20" s="1">
        <v>43.503147363662698</v>
      </c>
    </row>
    <row r="21" spans="1:8" x14ac:dyDescent="0.25">
      <c r="A21" s="1" t="s">
        <v>190</v>
      </c>
      <c r="B21" s="1" t="s">
        <v>111</v>
      </c>
      <c r="C21" s="1">
        <v>19.287672638893099</v>
      </c>
      <c r="D21" s="1">
        <v>21.7672407627106</v>
      </c>
      <c r="E21" s="1">
        <v>21.7088013887405</v>
      </c>
      <c r="F21" s="1">
        <v>34.368467330932603</v>
      </c>
      <c r="G21" s="1">
        <v>39.179018139839201</v>
      </c>
      <c r="H21" s="1">
        <v>41.703864932060199</v>
      </c>
    </row>
    <row r="22" spans="1:8" x14ac:dyDescent="0.25">
      <c r="A22" s="1" t="s">
        <v>191</v>
      </c>
      <c r="B22" s="1" t="s">
        <v>107</v>
      </c>
      <c r="C22" s="1">
        <v>0.39804340340197097</v>
      </c>
      <c r="D22" s="1">
        <v>2.0848795771598798</v>
      </c>
      <c r="E22" s="1">
        <v>1.4380862005055</v>
      </c>
      <c r="F22" s="1">
        <v>1.26691097393632</v>
      </c>
      <c r="G22" s="1">
        <v>3.8721662014722802</v>
      </c>
      <c r="H22" s="1">
        <v>13.1860882043839</v>
      </c>
    </row>
    <row r="23" spans="1:8" x14ac:dyDescent="0.25">
      <c r="A23" s="1" t="s">
        <v>191</v>
      </c>
      <c r="B23" s="1" t="s">
        <v>108</v>
      </c>
      <c r="C23" s="1">
        <v>0.57138595730066299</v>
      </c>
      <c r="D23" s="1">
        <v>2.1092819049954401</v>
      </c>
      <c r="E23" s="1">
        <v>2.0100288093090102</v>
      </c>
      <c r="F23" s="1">
        <v>1.6366962343454401</v>
      </c>
      <c r="G23" s="1">
        <v>4.0493104606866801</v>
      </c>
      <c r="H23" s="1">
        <v>12.251632660627401</v>
      </c>
    </row>
    <row r="24" spans="1:8" x14ac:dyDescent="0.25">
      <c r="A24" s="1" t="s">
        <v>191</v>
      </c>
      <c r="B24" s="1" t="s">
        <v>109</v>
      </c>
      <c r="C24" s="1">
        <v>0.77876611612737201</v>
      </c>
      <c r="D24" s="1">
        <v>3.6928877234458901</v>
      </c>
      <c r="E24" s="1">
        <v>3.7210270762443498</v>
      </c>
      <c r="F24" s="1">
        <v>3.29448506236076</v>
      </c>
      <c r="G24" s="1">
        <v>5.9485793113708496</v>
      </c>
      <c r="H24" s="1">
        <v>13.408787548542</v>
      </c>
    </row>
    <row r="25" spans="1:8" x14ac:dyDescent="0.25">
      <c r="A25" s="1" t="s">
        <v>191</v>
      </c>
      <c r="B25" s="1" t="s">
        <v>110</v>
      </c>
      <c r="C25" s="1">
        <v>2.0495900884270699</v>
      </c>
      <c r="D25" s="1">
        <v>6.8832345306873304</v>
      </c>
      <c r="E25" s="1">
        <v>7.8523956239223498</v>
      </c>
      <c r="F25" s="1">
        <v>6.3571944832801801</v>
      </c>
      <c r="G25" s="1">
        <v>12.132763862609901</v>
      </c>
      <c r="H25" s="1">
        <v>17.321869730949398</v>
      </c>
    </row>
    <row r="26" spans="1:8" x14ac:dyDescent="0.25">
      <c r="A26" s="1" t="s">
        <v>191</v>
      </c>
      <c r="B26" s="1" t="s">
        <v>111</v>
      </c>
      <c r="C26" s="1">
        <v>16.691346466541301</v>
      </c>
      <c r="D26" s="1">
        <v>27.7740269899368</v>
      </c>
      <c r="E26" s="1">
        <v>29.023078083992001</v>
      </c>
      <c r="F26" s="1">
        <v>28.807613253593399</v>
      </c>
      <c r="G26" s="1">
        <v>37.273833155631998</v>
      </c>
      <c r="H26" s="1">
        <v>41.859802603721597</v>
      </c>
    </row>
    <row r="29" spans="1:8" x14ac:dyDescent="0.25">
      <c r="A29" s="31" t="s">
        <v>78</v>
      </c>
      <c r="B29" s="31"/>
      <c r="C29" s="31"/>
      <c r="D29" s="31"/>
      <c r="E29" s="31"/>
      <c r="F29" s="31"/>
      <c r="G29" s="31"/>
      <c r="H29" s="31"/>
    </row>
    <row r="30" spans="1:8" x14ac:dyDescent="0.25">
      <c r="A30" s="4" t="s">
        <v>64</v>
      </c>
      <c r="B30" s="4" t="s">
        <v>5</v>
      </c>
      <c r="C30" s="4" t="s">
        <v>67</v>
      </c>
      <c r="D30" s="4" t="s">
        <v>68</v>
      </c>
      <c r="E30" s="4" t="s">
        <v>69</v>
      </c>
      <c r="F30" s="4" t="s">
        <v>70</v>
      </c>
      <c r="G30" s="4" t="s">
        <v>71</v>
      </c>
      <c r="H30" s="4" t="s">
        <v>72</v>
      </c>
    </row>
    <row r="31" spans="1:8" x14ac:dyDescent="0.25">
      <c r="A31" s="2" t="s">
        <v>188</v>
      </c>
      <c r="B31" s="2" t="s">
        <v>107</v>
      </c>
      <c r="C31" s="2">
        <v>1.0502281598746801</v>
      </c>
      <c r="D31" s="2">
        <v>0.81692412495613098</v>
      </c>
      <c r="E31" s="2">
        <v>0.66784298978745904</v>
      </c>
      <c r="F31" s="2">
        <v>0.69055915810167801</v>
      </c>
      <c r="G31" s="2">
        <v>0.51669590175151803</v>
      </c>
      <c r="H31" s="2">
        <v>0.27776039205491498</v>
      </c>
    </row>
    <row r="32" spans="1:8" x14ac:dyDescent="0.25">
      <c r="A32" s="2" t="s">
        <v>188</v>
      </c>
      <c r="B32" s="2" t="s">
        <v>108</v>
      </c>
      <c r="C32" s="2">
        <v>1.14488629624248</v>
      </c>
      <c r="D32" s="2">
        <v>1.1460794135928201</v>
      </c>
      <c r="E32" s="2">
        <v>0.68906228989362694</v>
      </c>
      <c r="F32" s="2">
        <v>0.61718844808638096</v>
      </c>
      <c r="G32" s="2">
        <v>0.52077765576541402</v>
      </c>
      <c r="H32" s="2">
        <v>0.27433878276497098</v>
      </c>
    </row>
    <row r="33" spans="1:8" x14ac:dyDescent="0.25">
      <c r="A33" s="2" t="s">
        <v>188</v>
      </c>
      <c r="B33" s="2" t="s">
        <v>109</v>
      </c>
      <c r="C33" s="2">
        <v>1.4417914673686001</v>
      </c>
      <c r="D33" s="2">
        <v>1.04440413415432</v>
      </c>
      <c r="E33" s="2">
        <v>0.69699389860034</v>
      </c>
      <c r="F33" s="2">
        <v>0.58052288368344296</v>
      </c>
      <c r="G33" s="2">
        <v>0.50557311624288603</v>
      </c>
      <c r="H33" s="2">
        <v>0.205309991724789</v>
      </c>
    </row>
    <row r="34" spans="1:8" x14ac:dyDescent="0.25">
      <c r="A34" s="2" t="s">
        <v>188</v>
      </c>
      <c r="B34" s="2" t="s">
        <v>110</v>
      </c>
      <c r="C34" s="2">
        <v>1.2382045388221701</v>
      </c>
      <c r="D34" s="2">
        <v>1.26519445329905</v>
      </c>
      <c r="E34" s="2">
        <v>0.67343530245125305</v>
      </c>
      <c r="F34" s="2">
        <v>0.61497883871197701</v>
      </c>
      <c r="G34" s="2">
        <v>0.41361325420439199</v>
      </c>
      <c r="H34" s="2">
        <v>0.21109264343976999</v>
      </c>
    </row>
    <row r="35" spans="1:8" x14ac:dyDescent="0.25">
      <c r="A35" s="2" t="s">
        <v>188</v>
      </c>
      <c r="B35" s="2" t="s">
        <v>111</v>
      </c>
      <c r="C35" s="2">
        <v>1.29139591008425</v>
      </c>
      <c r="D35" s="2">
        <v>0.72547239251434803</v>
      </c>
      <c r="E35" s="2">
        <v>0.477854209020734</v>
      </c>
      <c r="F35" s="2">
        <v>0.47075217589736001</v>
      </c>
      <c r="G35" s="2">
        <v>0.22085746750235599</v>
      </c>
      <c r="H35" s="2">
        <v>0.110270536970347</v>
      </c>
    </row>
    <row r="36" spans="1:8" x14ac:dyDescent="0.25">
      <c r="A36" s="2" t="s">
        <v>189</v>
      </c>
      <c r="B36" s="2" t="s">
        <v>107</v>
      </c>
      <c r="C36" s="2">
        <v>1.01636396721005</v>
      </c>
      <c r="D36" s="2">
        <v>0.77168317511677698</v>
      </c>
      <c r="E36" s="2">
        <v>0.61072348617017302</v>
      </c>
      <c r="F36" s="2">
        <v>0.65956530161201998</v>
      </c>
      <c r="G36" s="2">
        <v>0.76672756113111995</v>
      </c>
      <c r="H36" s="2">
        <v>0.51099434494972196</v>
      </c>
    </row>
    <row r="37" spans="1:8" x14ac:dyDescent="0.25">
      <c r="A37" s="2" t="s">
        <v>189</v>
      </c>
      <c r="B37" s="2" t="s">
        <v>108</v>
      </c>
      <c r="C37" s="2">
        <v>1.05853220447898</v>
      </c>
      <c r="D37" s="2">
        <v>1.18295261636376</v>
      </c>
      <c r="E37" s="2">
        <v>0.67194039002060901</v>
      </c>
      <c r="F37" s="2">
        <v>0.62562986277043797</v>
      </c>
      <c r="G37" s="2">
        <v>0.74426420032978102</v>
      </c>
      <c r="H37" s="2">
        <v>0.53967614658176899</v>
      </c>
    </row>
    <row r="38" spans="1:8" x14ac:dyDescent="0.25">
      <c r="A38" s="2" t="s">
        <v>189</v>
      </c>
      <c r="B38" s="2" t="s">
        <v>109</v>
      </c>
      <c r="C38" s="2">
        <v>1.4690816402435301</v>
      </c>
      <c r="D38" s="2">
        <v>1.0874090716242799</v>
      </c>
      <c r="E38" s="2">
        <v>0.642478233203292</v>
      </c>
      <c r="F38" s="2">
        <v>0.82785589620471001</v>
      </c>
      <c r="G38" s="2">
        <v>2.2531563416123399</v>
      </c>
      <c r="H38" s="2">
        <v>0.58853887021541595</v>
      </c>
    </row>
    <row r="39" spans="1:8" x14ac:dyDescent="0.25">
      <c r="A39" s="2" t="s">
        <v>189</v>
      </c>
      <c r="B39" s="2" t="s">
        <v>110</v>
      </c>
      <c r="C39" s="2">
        <v>1.2347588315606099</v>
      </c>
      <c r="D39" s="2">
        <v>1.3834496960043901</v>
      </c>
      <c r="E39" s="2">
        <v>0.82503939047455799</v>
      </c>
      <c r="F39" s="2">
        <v>0.82489317283034302</v>
      </c>
      <c r="G39" s="2">
        <v>1.36886881664395</v>
      </c>
      <c r="H39" s="2">
        <v>0.57993726804852497</v>
      </c>
    </row>
    <row r="40" spans="1:8" x14ac:dyDescent="0.25">
      <c r="A40" s="2" t="s">
        <v>189</v>
      </c>
      <c r="B40" s="2" t="s">
        <v>111</v>
      </c>
      <c r="C40" s="2">
        <v>2.00601778924465</v>
      </c>
      <c r="D40" s="2">
        <v>1.1869740672409499</v>
      </c>
      <c r="E40" s="2">
        <v>1.1592956259846701</v>
      </c>
      <c r="F40" s="2">
        <v>1.14593328908086</v>
      </c>
      <c r="G40" s="2">
        <v>0.81777358427643798</v>
      </c>
      <c r="H40" s="2">
        <v>0.51056086085736796</v>
      </c>
    </row>
    <row r="41" spans="1:8" x14ac:dyDescent="0.25">
      <c r="A41" s="2" t="s">
        <v>190</v>
      </c>
      <c r="B41" s="2" t="s">
        <v>107</v>
      </c>
      <c r="C41" s="2">
        <v>0.19183151889592401</v>
      </c>
      <c r="D41" s="2">
        <v>0.27347183786332602</v>
      </c>
      <c r="E41" s="2">
        <v>0.23654256947338601</v>
      </c>
      <c r="F41" s="2">
        <v>0.39795632474124398</v>
      </c>
      <c r="G41" s="2">
        <v>0.61996034346520901</v>
      </c>
      <c r="H41" s="2">
        <v>0.47020078636705898</v>
      </c>
    </row>
    <row r="42" spans="1:8" x14ac:dyDescent="0.25">
      <c r="A42" s="2" t="s">
        <v>190</v>
      </c>
      <c r="B42" s="2" t="s">
        <v>108</v>
      </c>
      <c r="C42" s="2">
        <v>0.22688973695039699</v>
      </c>
      <c r="D42" s="2">
        <v>0.33054733648896201</v>
      </c>
      <c r="E42" s="2">
        <v>0.29096191283315398</v>
      </c>
      <c r="F42" s="2">
        <v>0.48996126279234897</v>
      </c>
      <c r="G42" s="2">
        <v>0.66575845703482595</v>
      </c>
      <c r="H42" s="2">
        <v>0.56004538200795695</v>
      </c>
    </row>
    <row r="43" spans="1:8" x14ac:dyDescent="0.25">
      <c r="A43" s="2" t="s">
        <v>190</v>
      </c>
      <c r="B43" s="2" t="s">
        <v>109</v>
      </c>
      <c r="C43" s="2">
        <v>0.39031321648508299</v>
      </c>
      <c r="D43" s="2">
        <v>0.36373662296682602</v>
      </c>
      <c r="E43" s="2">
        <v>0.49468539655208599</v>
      </c>
      <c r="F43" s="2">
        <v>0.99177155643701598</v>
      </c>
      <c r="G43" s="2">
        <v>2.75177173316479</v>
      </c>
      <c r="H43" s="2">
        <v>0.60614142566919305</v>
      </c>
    </row>
    <row r="44" spans="1:8" x14ac:dyDescent="0.25">
      <c r="A44" s="2" t="s">
        <v>190</v>
      </c>
      <c r="B44" s="2" t="s">
        <v>110</v>
      </c>
      <c r="C44" s="2">
        <v>0.623385049402714</v>
      </c>
      <c r="D44" s="2">
        <v>1.00664924830198</v>
      </c>
      <c r="E44" s="2">
        <v>0.57027214206755195</v>
      </c>
      <c r="F44" s="2">
        <v>0.90206926688551903</v>
      </c>
      <c r="G44" s="2">
        <v>1.0182878933846999</v>
      </c>
      <c r="H44" s="2">
        <v>0.65804710611701001</v>
      </c>
    </row>
    <row r="45" spans="1:8" x14ac:dyDescent="0.25">
      <c r="A45" s="2" t="s">
        <v>190</v>
      </c>
      <c r="B45" s="2" t="s">
        <v>111</v>
      </c>
      <c r="C45" s="2">
        <v>1.0546203702688199</v>
      </c>
      <c r="D45" s="2">
        <v>0.99958172067999795</v>
      </c>
      <c r="E45" s="2">
        <v>0.928111281245947</v>
      </c>
      <c r="F45" s="2">
        <v>1.0088757611811201</v>
      </c>
      <c r="G45" s="2">
        <v>1.12136844545603</v>
      </c>
      <c r="H45" s="2">
        <v>0.89065115898847602</v>
      </c>
    </row>
    <row r="46" spans="1:8" x14ac:dyDescent="0.25">
      <c r="A46" s="2" t="s">
        <v>191</v>
      </c>
      <c r="B46" s="2" t="s">
        <v>107</v>
      </c>
      <c r="C46" s="2">
        <v>0.16013341955840599</v>
      </c>
      <c r="D46" s="2">
        <v>0.44374857097864201</v>
      </c>
      <c r="E46" s="2">
        <v>0.13676909729838399</v>
      </c>
      <c r="F46" s="2">
        <v>0.11376409092918</v>
      </c>
      <c r="G46" s="2">
        <v>0.33774145413190099</v>
      </c>
      <c r="H46" s="2">
        <v>0.34707782324403502</v>
      </c>
    </row>
    <row r="47" spans="1:8" x14ac:dyDescent="0.25">
      <c r="A47" s="2" t="s">
        <v>191</v>
      </c>
      <c r="B47" s="2" t="s">
        <v>108</v>
      </c>
      <c r="C47" s="2">
        <v>0.12988304952159499</v>
      </c>
      <c r="D47" s="2">
        <v>0.21494117099791801</v>
      </c>
      <c r="E47" s="2">
        <v>0.16328289639204699</v>
      </c>
      <c r="F47" s="2">
        <v>0.14332748251035801</v>
      </c>
      <c r="G47" s="2">
        <v>0.31530002597719398</v>
      </c>
      <c r="H47" s="2">
        <v>0.356098380871117</v>
      </c>
    </row>
    <row r="48" spans="1:8" x14ac:dyDescent="0.25">
      <c r="A48" s="2" t="s">
        <v>191</v>
      </c>
      <c r="B48" s="2" t="s">
        <v>109</v>
      </c>
      <c r="C48" s="2">
        <v>0.142217066604644</v>
      </c>
      <c r="D48" s="2">
        <v>0.40305731818079898</v>
      </c>
      <c r="E48" s="2">
        <v>0.247045047581196</v>
      </c>
      <c r="F48" s="2">
        <v>0.22813889663666501</v>
      </c>
      <c r="G48" s="2">
        <v>0.46927332878112799</v>
      </c>
      <c r="H48" s="2">
        <v>0.404174579307437</v>
      </c>
    </row>
    <row r="49" spans="1:8" x14ac:dyDescent="0.25">
      <c r="A49" s="2" t="s">
        <v>191</v>
      </c>
      <c r="B49" s="2" t="s">
        <v>110</v>
      </c>
      <c r="C49" s="2">
        <v>0.25089094415307001</v>
      </c>
      <c r="D49" s="2">
        <v>0.67179272882640395</v>
      </c>
      <c r="E49" s="2">
        <v>0.55867270566523097</v>
      </c>
      <c r="F49" s="2">
        <v>0.396665278822184</v>
      </c>
      <c r="G49" s="2">
        <v>0.56734243407845497</v>
      </c>
      <c r="H49" s="2">
        <v>0.49942284822464</v>
      </c>
    </row>
    <row r="50" spans="1:8" x14ac:dyDescent="0.25">
      <c r="A50" s="2" t="s">
        <v>191</v>
      </c>
      <c r="B50" s="2" t="s">
        <v>111</v>
      </c>
      <c r="C50" s="2">
        <v>1.35833295062184</v>
      </c>
      <c r="D50" s="2">
        <v>1.15598766133189</v>
      </c>
      <c r="E50" s="2">
        <v>1.1059793643653399</v>
      </c>
      <c r="F50" s="2">
        <v>1.29074715077877</v>
      </c>
      <c r="G50" s="2">
        <v>1.1217956431210001</v>
      </c>
      <c r="H50" s="2">
        <v>0.79687284305691697</v>
      </c>
    </row>
    <row r="53" spans="1:8" x14ac:dyDescent="0.25">
      <c r="A53" s="31" t="s">
        <v>79</v>
      </c>
      <c r="B53" s="31"/>
      <c r="C53" s="31"/>
      <c r="D53" s="31"/>
      <c r="E53" s="31"/>
      <c r="F53" s="31"/>
      <c r="G53" s="31"/>
      <c r="H53" s="31"/>
    </row>
    <row r="54" spans="1:8" x14ac:dyDescent="0.25">
      <c r="A54" s="4" t="s">
        <v>64</v>
      </c>
      <c r="B54" s="4" t="s">
        <v>5</v>
      </c>
      <c r="C54" s="4" t="s">
        <v>67</v>
      </c>
      <c r="D54" s="4" t="s">
        <v>68</v>
      </c>
      <c r="E54" s="4" t="s">
        <v>69</v>
      </c>
      <c r="F54" s="4" t="s">
        <v>70</v>
      </c>
      <c r="G54" s="4" t="s">
        <v>71</v>
      </c>
      <c r="H54" s="4" t="s">
        <v>72</v>
      </c>
    </row>
    <row r="55" spans="1:8" x14ac:dyDescent="0.25">
      <c r="A55" s="3" t="s">
        <v>188</v>
      </c>
      <c r="B55" s="3" t="s">
        <v>107</v>
      </c>
      <c r="C55" s="3">
        <v>812462</v>
      </c>
      <c r="D55" s="3">
        <v>741640</v>
      </c>
      <c r="E55" s="3">
        <v>670610</v>
      </c>
      <c r="F55" s="3">
        <v>503234</v>
      </c>
      <c r="G55" s="3">
        <v>146735</v>
      </c>
      <c r="H55" s="3">
        <v>151975</v>
      </c>
    </row>
    <row r="56" spans="1:8" x14ac:dyDescent="0.25">
      <c r="A56" s="3" t="s">
        <v>188</v>
      </c>
      <c r="B56" s="3" t="s">
        <v>108</v>
      </c>
      <c r="C56" s="3">
        <v>732475</v>
      </c>
      <c r="D56" s="3">
        <v>607401</v>
      </c>
      <c r="E56" s="3">
        <v>538130</v>
      </c>
      <c r="F56" s="3">
        <v>365704</v>
      </c>
      <c r="G56" s="3">
        <v>132186</v>
      </c>
      <c r="H56" s="3">
        <v>111976</v>
      </c>
    </row>
    <row r="57" spans="1:8" x14ac:dyDescent="0.25">
      <c r="A57" s="3" t="s">
        <v>188</v>
      </c>
      <c r="B57" s="3" t="s">
        <v>109</v>
      </c>
      <c r="C57" s="3">
        <v>629506</v>
      </c>
      <c r="D57" s="3">
        <v>498077</v>
      </c>
      <c r="E57" s="3">
        <v>423242</v>
      </c>
      <c r="F57" s="3">
        <v>291681</v>
      </c>
      <c r="G57" s="3">
        <v>87004</v>
      </c>
      <c r="H57" s="3">
        <v>74138</v>
      </c>
    </row>
    <row r="58" spans="1:8" x14ac:dyDescent="0.25">
      <c r="A58" s="3" t="s">
        <v>188</v>
      </c>
      <c r="B58" s="3" t="s">
        <v>110</v>
      </c>
      <c r="C58" s="3">
        <v>496405</v>
      </c>
      <c r="D58" s="3">
        <v>379192</v>
      </c>
      <c r="E58" s="3">
        <v>310177</v>
      </c>
      <c r="F58" s="3">
        <v>220100</v>
      </c>
      <c r="G58" s="3">
        <v>80299</v>
      </c>
      <c r="H58" s="3">
        <v>59308</v>
      </c>
    </row>
    <row r="59" spans="1:8" x14ac:dyDescent="0.25">
      <c r="A59" s="3" t="s">
        <v>188</v>
      </c>
      <c r="B59" s="3" t="s">
        <v>111</v>
      </c>
      <c r="C59" s="3">
        <v>231453</v>
      </c>
      <c r="D59" s="3">
        <v>176081</v>
      </c>
      <c r="E59" s="3">
        <v>122543</v>
      </c>
      <c r="F59" s="3">
        <v>100773</v>
      </c>
      <c r="G59" s="3">
        <v>24304</v>
      </c>
      <c r="H59" s="3">
        <v>16833</v>
      </c>
    </row>
    <row r="60" spans="1:8" x14ac:dyDescent="0.25">
      <c r="A60" s="3" t="s">
        <v>189</v>
      </c>
      <c r="B60" s="3" t="s">
        <v>107</v>
      </c>
      <c r="C60" s="3">
        <v>190420</v>
      </c>
      <c r="D60" s="3">
        <v>288328</v>
      </c>
      <c r="E60" s="3">
        <v>394733</v>
      </c>
      <c r="F60" s="3">
        <v>565818</v>
      </c>
      <c r="G60" s="3">
        <v>516261</v>
      </c>
      <c r="H60" s="3">
        <v>723256</v>
      </c>
    </row>
    <row r="61" spans="1:8" x14ac:dyDescent="0.25">
      <c r="A61" s="3" t="s">
        <v>189</v>
      </c>
      <c r="B61" s="3" t="s">
        <v>108</v>
      </c>
      <c r="C61" s="3">
        <v>261570</v>
      </c>
      <c r="D61" s="3">
        <v>408616</v>
      </c>
      <c r="E61" s="3">
        <v>501208</v>
      </c>
      <c r="F61" s="3">
        <v>633982</v>
      </c>
      <c r="G61" s="3">
        <v>569094</v>
      </c>
      <c r="H61" s="3">
        <v>689464</v>
      </c>
    </row>
    <row r="62" spans="1:8" x14ac:dyDescent="0.25">
      <c r="A62" s="3" t="s">
        <v>189</v>
      </c>
      <c r="B62" s="3" t="s">
        <v>109</v>
      </c>
      <c r="C62" s="3">
        <v>346341</v>
      </c>
      <c r="D62" s="3">
        <v>481345</v>
      </c>
      <c r="E62" s="3">
        <v>555930</v>
      </c>
      <c r="F62" s="3">
        <v>616760</v>
      </c>
      <c r="G62" s="3">
        <v>538808</v>
      </c>
      <c r="H62" s="3">
        <v>599505</v>
      </c>
    </row>
    <row r="63" spans="1:8" x14ac:dyDescent="0.25">
      <c r="A63" s="3" t="s">
        <v>189</v>
      </c>
      <c r="B63" s="3" t="s">
        <v>110</v>
      </c>
      <c r="C63" s="3">
        <v>433367</v>
      </c>
      <c r="D63" s="3">
        <v>487961</v>
      </c>
      <c r="E63" s="3">
        <v>568518</v>
      </c>
      <c r="F63" s="3">
        <v>579195</v>
      </c>
      <c r="G63" s="3">
        <v>479004</v>
      </c>
      <c r="H63" s="3">
        <v>489121</v>
      </c>
    </row>
    <row r="64" spans="1:8" x14ac:dyDescent="0.25">
      <c r="A64" s="3" t="s">
        <v>189</v>
      </c>
      <c r="B64" s="3" t="s">
        <v>111</v>
      </c>
      <c r="C64" s="3">
        <v>420956</v>
      </c>
      <c r="D64" s="3">
        <v>370929</v>
      </c>
      <c r="E64" s="3">
        <v>433228</v>
      </c>
      <c r="F64" s="3">
        <v>340927</v>
      </c>
      <c r="G64" s="3">
        <v>249101</v>
      </c>
      <c r="H64" s="3">
        <v>213155</v>
      </c>
    </row>
    <row r="65" spans="1:8" x14ac:dyDescent="0.25">
      <c r="A65" s="3" t="s">
        <v>190</v>
      </c>
      <c r="B65" s="3" t="s">
        <v>107</v>
      </c>
      <c r="C65" s="3">
        <v>12797</v>
      </c>
      <c r="D65" s="3">
        <v>31991</v>
      </c>
      <c r="E65" s="3">
        <v>47490</v>
      </c>
      <c r="F65" s="3">
        <v>117309</v>
      </c>
      <c r="G65" s="3">
        <v>190797</v>
      </c>
      <c r="H65" s="3">
        <v>342144</v>
      </c>
    </row>
    <row r="66" spans="1:8" x14ac:dyDescent="0.25">
      <c r="A66" s="3" t="s">
        <v>190</v>
      </c>
      <c r="B66" s="3" t="s">
        <v>108</v>
      </c>
      <c r="C66" s="3">
        <v>19581</v>
      </c>
      <c r="D66" s="3">
        <v>49870</v>
      </c>
      <c r="E66" s="3">
        <v>65349</v>
      </c>
      <c r="F66" s="3">
        <v>178609</v>
      </c>
      <c r="G66" s="3">
        <v>253817</v>
      </c>
      <c r="H66" s="3">
        <v>437717</v>
      </c>
    </row>
    <row r="67" spans="1:8" x14ac:dyDescent="0.25">
      <c r="A67" s="3" t="s">
        <v>190</v>
      </c>
      <c r="B67" s="3" t="s">
        <v>109</v>
      </c>
      <c r="C67" s="3">
        <v>35902</v>
      </c>
      <c r="D67" s="3">
        <v>73260</v>
      </c>
      <c r="E67" s="3">
        <v>111171</v>
      </c>
      <c r="F67" s="3">
        <v>251414</v>
      </c>
      <c r="G67" s="3">
        <v>357932</v>
      </c>
      <c r="H67" s="3">
        <v>525150</v>
      </c>
    </row>
    <row r="68" spans="1:8" x14ac:dyDescent="0.25">
      <c r="A68" s="3" t="s">
        <v>190</v>
      </c>
      <c r="B68" s="3" t="s">
        <v>110</v>
      </c>
      <c r="C68" s="3">
        <v>69283</v>
      </c>
      <c r="D68" s="3">
        <v>129337</v>
      </c>
      <c r="E68" s="3">
        <v>156998</v>
      </c>
      <c r="F68" s="3">
        <v>323854</v>
      </c>
      <c r="G68" s="3">
        <v>394473</v>
      </c>
      <c r="H68" s="3">
        <v>609021</v>
      </c>
    </row>
    <row r="69" spans="1:8" x14ac:dyDescent="0.25">
      <c r="A69" s="3" t="s">
        <v>190</v>
      </c>
      <c r="B69" s="3" t="s">
        <v>111</v>
      </c>
      <c r="C69" s="3">
        <v>196552</v>
      </c>
      <c r="D69" s="3">
        <v>235973</v>
      </c>
      <c r="E69" s="3">
        <v>244887</v>
      </c>
      <c r="F69" s="3">
        <v>412247</v>
      </c>
      <c r="G69" s="3">
        <v>454906</v>
      </c>
      <c r="H69" s="3">
        <v>583548</v>
      </c>
    </row>
    <row r="70" spans="1:8" x14ac:dyDescent="0.25">
      <c r="A70" s="3" t="s">
        <v>191</v>
      </c>
      <c r="B70" s="3" t="s">
        <v>107</v>
      </c>
      <c r="C70" s="3">
        <v>4059</v>
      </c>
      <c r="D70" s="3">
        <v>22612</v>
      </c>
      <c r="E70" s="3">
        <v>16237</v>
      </c>
      <c r="F70" s="3">
        <v>15223</v>
      </c>
      <c r="G70" s="3">
        <v>34392</v>
      </c>
      <c r="H70" s="3">
        <v>184906</v>
      </c>
    </row>
    <row r="71" spans="1:8" x14ac:dyDescent="0.25">
      <c r="A71" s="3" t="s">
        <v>191</v>
      </c>
      <c r="B71" s="3" t="s">
        <v>108</v>
      </c>
      <c r="C71" s="3">
        <v>5825</v>
      </c>
      <c r="D71" s="3">
        <v>22967</v>
      </c>
      <c r="E71" s="3">
        <v>22660</v>
      </c>
      <c r="F71" s="3">
        <v>19606</v>
      </c>
      <c r="G71" s="3">
        <v>40307</v>
      </c>
      <c r="H71" s="3">
        <v>173014</v>
      </c>
    </row>
    <row r="72" spans="1:8" x14ac:dyDescent="0.25">
      <c r="A72" s="3" t="s">
        <v>191</v>
      </c>
      <c r="B72" s="3" t="s">
        <v>109</v>
      </c>
      <c r="C72" s="3">
        <v>7941</v>
      </c>
      <c r="D72" s="3">
        <v>40365</v>
      </c>
      <c r="E72" s="3">
        <v>42140</v>
      </c>
      <c r="F72" s="3">
        <v>39513</v>
      </c>
      <c r="G72" s="3">
        <v>62220</v>
      </c>
      <c r="H72" s="3">
        <v>185635</v>
      </c>
    </row>
    <row r="73" spans="1:8" x14ac:dyDescent="0.25">
      <c r="A73" s="3" t="s">
        <v>191</v>
      </c>
      <c r="B73" s="3" t="s">
        <v>110</v>
      </c>
      <c r="C73" s="3">
        <v>20905</v>
      </c>
      <c r="D73" s="3">
        <v>73661</v>
      </c>
      <c r="E73" s="3">
        <v>88257</v>
      </c>
      <c r="F73" s="3">
        <v>76248</v>
      </c>
      <c r="G73" s="3">
        <v>131698</v>
      </c>
      <c r="H73" s="3">
        <v>242497</v>
      </c>
    </row>
    <row r="74" spans="1:8" x14ac:dyDescent="0.25">
      <c r="A74" s="3" t="s">
        <v>191</v>
      </c>
      <c r="B74" s="3" t="s">
        <v>111</v>
      </c>
      <c r="C74" s="3">
        <v>170094</v>
      </c>
      <c r="D74" s="3">
        <v>301091</v>
      </c>
      <c r="E74" s="3">
        <v>327396</v>
      </c>
      <c r="F74" s="3">
        <v>345545</v>
      </c>
      <c r="G74" s="3">
        <v>432785</v>
      </c>
      <c r="H74" s="3">
        <v>585730</v>
      </c>
    </row>
    <row r="77" spans="1:8" x14ac:dyDescent="0.25">
      <c r="A77" s="31" t="s">
        <v>80</v>
      </c>
      <c r="B77" s="31"/>
      <c r="C77" s="31"/>
      <c r="D77" s="31"/>
      <c r="E77" s="31"/>
      <c r="F77" s="31"/>
      <c r="G77" s="31"/>
      <c r="H77" s="31"/>
    </row>
    <row r="78" spans="1:8" x14ac:dyDescent="0.25">
      <c r="A78" s="4" t="s">
        <v>64</v>
      </c>
      <c r="B78" s="4" t="s">
        <v>5</v>
      </c>
      <c r="C78" s="4" t="s">
        <v>67</v>
      </c>
      <c r="D78" s="4" t="s">
        <v>68</v>
      </c>
      <c r="E78" s="4" t="s">
        <v>69</v>
      </c>
      <c r="F78" s="4" t="s">
        <v>70</v>
      </c>
      <c r="G78" s="4" t="s">
        <v>71</v>
      </c>
      <c r="H78" s="4" t="s">
        <v>72</v>
      </c>
    </row>
    <row r="79" spans="1:8" x14ac:dyDescent="0.25">
      <c r="A79" s="3" t="s">
        <v>188</v>
      </c>
      <c r="B79" s="3" t="s">
        <v>107</v>
      </c>
      <c r="C79" s="3">
        <v>11880</v>
      </c>
      <c r="D79" s="3">
        <v>12182</v>
      </c>
      <c r="E79" s="3">
        <v>14009</v>
      </c>
      <c r="F79" s="3">
        <v>8280</v>
      </c>
      <c r="G79" s="3">
        <v>1720</v>
      </c>
      <c r="H79" s="3">
        <v>2562</v>
      </c>
    </row>
    <row r="80" spans="1:8" x14ac:dyDescent="0.25">
      <c r="A80" s="3" t="s">
        <v>188</v>
      </c>
      <c r="B80" s="3" t="s">
        <v>108</v>
      </c>
      <c r="C80" s="3">
        <v>9537</v>
      </c>
      <c r="D80" s="3">
        <v>9152</v>
      </c>
      <c r="E80" s="3">
        <v>9957</v>
      </c>
      <c r="F80" s="3">
        <v>5689</v>
      </c>
      <c r="G80" s="3">
        <v>1498</v>
      </c>
      <c r="H80" s="3">
        <v>1714</v>
      </c>
    </row>
    <row r="81" spans="1:8" x14ac:dyDescent="0.25">
      <c r="A81" s="3" t="s">
        <v>188</v>
      </c>
      <c r="B81" s="3" t="s">
        <v>109</v>
      </c>
      <c r="C81" s="3">
        <v>7767</v>
      </c>
      <c r="D81" s="3">
        <v>7024</v>
      </c>
      <c r="E81" s="3">
        <v>7540</v>
      </c>
      <c r="F81" s="3">
        <v>4289</v>
      </c>
      <c r="G81" s="3">
        <v>1019</v>
      </c>
      <c r="H81" s="3">
        <v>1085</v>
      </c>
    </row>
    <row r="82" spans="1:8" x14ac:dyDescent="0.25">
      <c r="A82" s="3" t="s">
        <v>188</v>
      </c>
      <c r="B82" s="3" t="s">
        <v>110</v>
      </c>
      <c r="C82" s="3">
        <v>5862</v>
      </c>
      <c r="D82" s="3">
        <v>4669</v>
      </c>
      <c r="E82" s="3">
        <v>4879</v>
      </c>
      <c r="F82" s="3">
        <v>2740</v>
      </c>
      <c r="G82" s="3">
        <v>778</v>
      </c>
      <c r="H82" s="3">
        <v>761</v>
      </c>
    </row>
    <row r="83" spans="1:8" x14ac:dyDescent="0.25">
      <c r="A83" s="3" t="s">
        <v>188</v>
      </c>
      <c r="B83" s="3" t="s">
        <v>111</v>
      </c>
      <c r="C83" s="3">
        <v>2563</v>
      </c>
      <c r="D83" s="3">
        <v>1862</v>
      </c>
      <c r="E83" s="3">
        <v>1853</v>
      </c>
      <c r="F83" s="3">
        <v>1113</v>
      </c>
      <c r="G83" s="3">
        <v>207</v>
      </c>
      <c r="H83" s="3">
        <v>216</v>
      </c>
    </row>
    <row r="84" spans="1:8" x14ac:dyDescent="0.25">
      <c r="A84" s="3" t="s">
        <v>189</v>
      </c>
      <c r="B84" s="3" t="s">
        <v>107</v>
      </c>
      <c r="C84" s="3">
        <v>2065</v>
      </c>
      <c r="D84" s="3">
        <v>3786</v>
      </c>
      <c r="E84" s="3">
        <v>6192</v>
      </c>
      <c r="F84" s="3">
        <v>7092</v>
      </c>
      <c r="G84" s="3">
        <v>5563</v>
      </c>
      <c r="H84" s="3">
        <v>9489</v>
      </c>
    </row>
    <row r="85" spans="1:8" x14ac:dyDescent="0.25">
      <c r="A85" s="3" t="s">
        <v>189</v>
      </c>
      <c r="B85" s="3" t="s">
        <v>108</v>
      </c>
      <c r="C85" s="3">
        <v>2879</v>
      </c>
      <c r="D85" s="3">
        <v>4778</v>
      </c>
      <c r="E85" s="3">
        <v>7146</v>
      </c>
      <c r="F85" s="3">
        <v>7269</v>
      </c>
      <c r="G85" s="3">
        <v>5955</v>
      </c>
      <c r="H85" s="3">
        <v>8450</v>
      </c>
    </row>
    <row r="86" spans="1:8" x14ac:dyDescent="0.25">
      <c r="A86" s="3" t="s">
        <v>189</v>
      </c>
      <c r="B86" s="3" t="s">
        <v>109</v>
      </c>
      <c r="C86" s="3">
        <v>3447</v>
      </c>
      <c r="D86" s="3">
        <v>5249</v>
      </c>
      <c r="E86" s="3">
        <v>7379</v>
      </c>
      <c r="F86" s="3">
        <v>6943</v>
      </c>
      <c r="G86" s="3">
        <v>5295</v>
      </c>
      <c r="H86" s="3">
        <v>7026</v>
      </c>
    </row>
    <row r="87" spans="1:8" x14ac:dyDescent="0.25">
      <c r="A87" s="3" t="s">
        <v>189</v>
      </c>
      <c r="B87" s="3" t="s">
        <v>110</v>
      </c>
      <c r="C87" s="3">
        <v>4225</v>
      </c>
      <c r="D87" s="3">
        <v>5133</v>
      </c>
      <c r="E87" s="3">
        <v>6939</v>
      </c>
      <c r="F87" s="3">
        <v>5971</v>
      </c>
      <c r="G87" s="3">
        <v>4184</v>
      </c>
      <c r="H87" s="3">
        <v>5176</v>
      </c>
    </row>
    <row r="88" spans="1:8" x14ac:dyDescent="0.25">
      <c r="A88" s="3" t="s">
        <v>189</v>
      </c>
      <c r="B88" s="3" t="s">
        <v>111</v>
      </c>
      <c r="C88" s="3">
        <v>3446</v>
      </c>
      <c r="D88" s="3">
        <v>3211</v>
      </c>
      <c r="E88" s="3">
        <v>4240</v>
      </c>
      <c r="F88" s="3">
        <v>3065</v>
      </c>
      <c r="G88" s="3">
        <v>1865</v>
      </c>
      <c r="H88" s="3">
        <v>2015</v>
      </c>
    </row>
    <row r="89" spans="1:8" x14ac:dyDescent="0.25">
      <c r="A89" s="3" t="s">
        <v>190</v>
      </c>
      <c r="B89" s="3" t="s">
        <v>107</v>
      </c>
      <c r="C89" s="3">
        <v>178</v>
      </c>
      <c r="D89" s="3">
        <v>447</v>
      </c>
      <c r="E89" s="3">
        <v>730</v>
      </c>
      <c r="F89" s="3">
        <v>1570</v>
      </c>
      <c r="G89" s="3">
        <v>1877</v>
      </c>
      <c r="H89" s="3">
        <v>3524</v>
      </c>
    </row>
    <row r="90" spans="1:8" x14ac:dyDescent="0.25">
      <c r="A90" s="3" t="s">
        <v>190</v>
      </c>
      <c r="B90" s="3" t="s">
        <v>108</v>
      </c>
      <c r="C90" s="3">
        <v>290</v>
      </c>
      <c r="D90" s="3">
        <v>716</v>
      </c>
      <c r="E90" s="3">
        <v>946</v>
      </c>
      <c r="F90" s="3">
        <v>2117</v>
      </c>
      <c r="G90" s="3">
        <v>2415</v>
      </c>
      <c r="H90" s="3">
        <v>4217</v>
      </c>
    </row>
    <row r="91" spans="1:8" x14ac:dyDescent="0.25">
      <c r="A91" s="3" t="s">
        <v>190</v>
      </c>
      <c r="B91" s="3" t="s">
        <v>109</v>
      </c>
      <c r="C91" s="3">
        <v>434</v>
      </c>
      <c r="D91" s="3">
        <v>1009</v>
      </c>
      <c r="E91" s="3">
        <v>1483</v>
      </c>
      <c r="F91" s="3">
        <v>2711</v>
      </c>
      <c r="G91" s="3">
        <v>2873</v>
      </c>
      <c r="H91" s="3">
        <v>4700</v>
      </c>
    </row>
    <row r="92" spans="1:8" x14ac:dyDescent="0.25">
      <c r="A92" s="3" t="s">
        <v>190</v>
      </c>
      <c r="B92" s="3" t="s">
        <v>110</v>
      </c>
      <c r="C92" s="3">
        <v>865</v>
      </c>
      <c r="D92" s="3">
        <v>1563</v>
      </c>
      <c r="E92" s="3">
        <v>1941</v>
      </c>
      <c r="F92" s="3">
        <v>3245</v>
      </c>
      <c r="G92" s="3">
        <v>3309</v>
      </c>
      <c r="H92" s="3">
        <v>5003</v>
      </c>
    </row>
    <row r="93" spans="1:8" x14ac:dyDescent="0.25">
      <c r="A93" s="3" t="s">
        <v>190</v>
      </c>
      <c r="B93" s="3" t="s">
        <v>111</v>
      </c>
      <c r="C93" s="3">
        <v>1715</v>
      </c>
      <c r="D93" s="3">
        <v>1931</v>
      </c>
      <c r="E93" s="3">
        <v>2445</v>
      </c>
      <c r="F93" s="3">
        <v>3619</v>
      </c>
      <c r="G93" s="3">
        <v>3038</v>
      </c>
      <c r="H93" s="3">
        <v>3800</v>
      </c>
    </row>
    <row r="94" spans="1:8" x14ac:dyDescent="0.25">
      <c r="A94" s="3" t="s">
        <v>191</v>
      </c>
      <c r="B94" s="3" t="s">
        <v>107</v>
      </c>
      <c r="C94" s="3">
        <v>43</v>
      </c>
      <c r="D94" s="3">
        <v>229</v>
      </c>
      <c r="E94" s="3">
        <v>262</v>
      </c>
      <c r="F94" s="3">
        <v>228</v>
      </c>
      <c r="G94" s="3">
        <v>316</v>
      </c>
      <c r="H94" s="3">
        <v>2626</v>
      </c>
    </row>
    <row r="95" spans="1:8" x14ac:dyDescent="0.25">
      <c r="A95" s="3" t="s">
        <v>191</v>
      </c>
      <c r="B95" s="3" t="s">
        <v>108</v>
      </c>
      <c r="C95" s="3">
        <v>72</v>
      </c>
      <c r="D95" s="3">
        <v>309</v>
      </c>
      <c r="E95" s="3">
        <v>369</v>
      </c>
      <c r="F95" s="3">
        <v>278</v>
      </c>
      <c r="G95" s="3">
        <v>380</v>
      </c>
      <c r="H95" s="3">
        <v>2099</v>
      </c>
    </row>
    <row r="96" spans="1:8" x14ac:dyDescent="0.25">
      <c r="A96" s="3" t="s">
        <v>191</v>
      </c>
      <c r="B96" s="3" t="s">
        <v>109</v>
      </c>
      <c r="C96" s="3">
        <v>116</v>
      </c>
      <c r="D96" s="3">
        <v>460</v>
      </c>
      <c r="E96" s="3">
        <v>589</v>
      </c>
      <c r="F96" s="3">
        <v>504</v>
      </c>
      <c r="G96" s="3">
        <v>556</v>
      </c>
      <c r="H96" s="3">
        <v>1886</v>
      </c>
    </row>
    <row r="97" spans="1:8" x14ac:dyDescent="0.25">
      <c r="A97" s="3" t="s">
        <v>191</v>
      </c>
      <c r="B97" s="3" t="s">
        <v>110</v>
      </c>
      <c r="C97" s="3">
        <v>319</v>
      </c>
      <c r="D97" s="3">
        <v>773</v>
      </c>
      <c r="E97" s="3">
        <v>1134</v>
      </c>
      <c r="F97" s="3">
        <v>916</v>
      </c>
      <c r="G97" s="3">
        <v>1180</v>
      </c>
      <c r="H97" s="3">
        <v>2151</v>
      </c>
    </row>
    <row r="98" spans="1:8" x14ac:dyDescent="0.25">
      <c r="A98" s="3" t="s">
        <v>191</v>
      </c>
      <c r="B98" s="3" t="s">
        <v>111</v>
      </c>
      <c r="C98" s="3">
        <v>1381</v>
      </c>
      <c r="D98" s="3">
        <v>2242</v>
      </c>
      <c r="E98" s="3">
        <v>3854</v>
      </c>
      <c r="F98" s="3">
        <v>3309</v>
      </c>
      <c r="G98" s="3">
        <v>2979</v>
      </c>
      <c r="H98" s="3">
        <v>3556</v>
      </c>
    </row>
  </sheetData>
  <mergeCells count="4">
    <mergeCell ref="A5:H5"/>
    <mergeCell ref="A29:H29"/>
    <mergeCell ref="A53:H53"/>
    <mergeCell ref="A77:H77"/>
  </mergeCells>
  <pageMargins left="0.7" right="0.7" top="0.75" bottom="0.75" header="0.3" footer="0.3"/>
  <pageSetup paperSize="9" orientation="portrait" horizontalDpi="300" verticalDpi="300"/>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dimension ref="A1:E34"/>
  <sheetViews>
    <sheetView workbookViewId="0"/>
  </sheetViews>
  <sheetFormatPr baseColWidth="10" defaultColWidth="11.42578125" defaultRowHeight="15" x14ac:dyDescent="0.25"/>
  <cols>
    <col min="1" max="1" width="8.42578125" bestFit="1" customWidth="1"/>
    <col min="2" max="2" width="12.42578125" bestFit="1" customWidth="1"/>
  </cols>
  <sheetData>
    <row r="1" spans="1:5" x14ac:dyDescent="0.25">
      <c r="A1" s="5" t="str">
        <f>HYPERLINK("#'Indice'!A1", "Indice")</f>
        <v>Indice</v>
      </c>
    </row>
    <row r="2" spans="1:5" x14ac:dyDescent="0.25">
      <c r="A2" s="15" t="s">
        <v>193</v>
      </c>
    </row>
    <row r="3" spans="1:5" x14ac:dyDescent="0.25">
      <c r="A3" s="8" t="s">
        <v>62</v>
      </c>
    </row>
    <row r="5" spans="1:5" x14ac:dyDescent="0.25">
      <c r="A5" s="31" t="s">
        <v>63</v>
      </c>
      <c r="B5" s="31"/>
      <c r="C5" s="31"/>
      <c r="D5" s="31"/>
      <c r="E5" s="31"/>
    </row>
    <row r="6" spans="1:5" x14ac:dyDescent="0.25">
      <c r="A6" s="4" t="s">
        <v>64</v>
      </c>
      <c r="B6" s="4" t="s">
        <v>5</v>
      </c>
      <c r="C6" s="4" t="s">
        <v>69</v>
      </c>
      <c r="D6" s="4" t="s">
        <v>70</v>
      </c>
      <c r="E6" s="4" t="s">
        <v>72</v>
      </c>
    </row>
    <row r="7" spans="1:5" x14ac:dyDescent="0.25">
      <c r="A7" s="1" t="s">
        <v>194</v>
      </c>
      <c r="B7" s="1" t="s">
        <v>74</v>
      </c>
      <c r="C7" s="1">
        <v>2.8171512349997001</v>
      </c>
      <c r="D7" s="1">
        <v>3.76645766395972</v>
      </c>
      <c r="E7" s="1">
        <v>4.00945841218347</v>
      </c>
    </row>
    <row r="8" spans="1:5" x14ac:dyDescent="0.25">
      <c r="A8" s="1" t="s">
        <v>195</v>
      </c>
      <c r="B8" s="1" t="s">
        <v>74</v>
      </c>
      <c r="C8" s="1">
        <v>3.9507927353294701</v>
      </c>
      <c r="D8" s="1">
        <v>3.9292028336569298</v>
      </c>
      <c r="E8" s="1">
        <v>4.8380931783364902</v>
      </c>
    </row>
    <row r="9" spans="1:5" x14ac:dyDescent="0.25">
      <c r="A9" s="1" t="s">
        <v>196</v>
      </c>
      <c r="B9" s="1" t="s">
        <v>74</v>
      </c>
      <c r="C9" s="1">
        <v>10.452421604428899</v>
      </c>
      <c r="D9" s="1">
        <v>9.1894023188672094</v>
      </c>
      <c r="E9" s="1">
        <v>11.968423898350901</v>
      </c>
    </row>
    <row r="10" spans="1:5" x14ac:dyDescent="0.25">
      <c r="A10" s="1" t="s">
        <v>197</v>
      </c>
      <c r="B10" s="1" t="s">
        <v>74</v>
      </c>
      <c r="C10" s="1">
        <v>82.779634425241895</v>
      </c>
      <c r="D10" s="1">
        <v>83.114937183516105</v>
      </c>
      <c r="E10" s="1">
        <v>79.184024511129095</v>
      </c>
    </row>
    <row r="13" spans="1:5" x14ac:dyDescent="0.25">
      <c r="A13" s="31" t="s">
        <v>78</v>
      </c>
      <c r="B13" s="31"/>
      <c r="C13" s="31"/>
      <c r="D13" s="31"/>
      <c r="E13" s="31"/>
    </row>
    <row r="14" spans="1:5" x14ac:dyDescent="0.25">
      <c r="A14" s="4" t="s">
        <v>64</v>
      </c>
      <c r="B14" s="4" t="s">
        <v>5</v>
      </c>
      <c r="C14" s="4" t="s">
        <v>69</v>
      </c>
      <c r="D14" s="4" t="s">
        <v>70</v>
      </c>
      <c r="E14" s="4" t="s">
        <v>72</v>
      </c>
    </row>
    <row r="15" spans="1:5" x14ac:dyDescent="0.25">
      <c r="A15" s="2" t="s">
        <v>194</v>
      </c>
      <c r="B15" s="2" t="s">
        <v>74</v>
      </c>
      <c r="C15" s="2">
        <v>0.12893015423554999</v>
      </c>
      <c r="D15" s="2">
        <v>0.15702649796697901</v>
      </c>
      <c r="E15" s="2">
        <v>0.111263065013689</v>
      </c>
    </row>
    <row r="16" spans="1:5" x14ac:dyDescent="0.25">
      <c r="A16" s="2" t="s">
        <v>195</v>
      </c>
      <c r="B16" s="2" t="s">
        <v>74</v>
      </c>
      <c r="C16" s="2">
        <v>0.16123658615359601</v>
      </c>
      <c r="D16" s="2">
        <v>0.18984852516035899</v>
      </c>
      <c r="E16" s="2">
        <v>0.12063504244222201</v>
      </c>
    </row>
    <row r="17" spans="1:5" x14ac:dyDescent="0.25">
      <c r="A17" s="2" t="s">
        <v>196</v>
      </c>
      <c r="B17" s="2" t="s">
        <v>74</v>
      </c>
      <c r="C17" s="2">
        <v>0.27644720551755902</v>
      </c>
      <c r="D17" s="2">
        <v>0.27697150036698698</v>
      </c>
      <c r="E17" s="2">
        <v>0.21950682328465901</v>
      </c>
    </row>
    <row r="18" spans="1:5" x14ac:dyDescent="0.25">
      <c r="A18" s="2" t="s">
        <v>197</v>
      </c>
      <c r="B18" s="2" t="s">
        <v>74</v>
      </c>
      <c r="C18" s="2">
        <v>0.36700769118693299</v>
      </c>
      <c r="D18" s="2">
        <v>0.43792228529212002</v>
      </c>
      <c r="E18" s="2">
        <v>0.27722560186897299</v>
      </c>
    </row>
    <row r="21" spans="1:5" x14ac:dyDescent="0.25">
      <c r="A21" s="31" t="s">
        <v>79</v>
      </c>
      <c r="B21" s="31"/>
      <c r="C21" s="31"/>
      <c r="D21" s="31"/>
      <c r="E21" s="31"/>
    </row>
    <row r="22" spans="1:5" x14ac:dyDescent="0.25">
      <c r="A22" s="4" t="s">
        <v>64</v>
      </c>
      <c r="B22" s="4" t="s">
        <v>5</v>
      </c>
      <c r="C22" s="4" t="s">
        <v>69</v>
      </c>
      <c r="D22" s="4" t="s">
        <v>70</v>
      </c>
      <c r="E22" s="4" t="s">
        <v>72</v>
      </c>
    </row>
    <row r="23" spans="1:5" x14ac:dyDescent="0.25">
      <c r="A23" s="3" t="s">
        <v>194</v>
      </c>
      <c r="B23" s="3" t="s">
        <v>74</v>
      </c>
      <c r="C23" s="3">
        <v>157870</v>
      </c>
      <c r="D23" s="3">
        <v>224675</v>
      </c>
      <c r="E23" s="3">
        <v>278081</v>
      </c>
    </row>
    <row r="24" spans="1:5" x14ac:dyDescent="0.25">
      <c r="A24" s="3" t="s">
        <v>195</v>
      </c>
      <c r="B24" s="3" t="s">
        <v>74</v>
      </c>
      <c r="C24" s="3">
        <v>221398</v>
      </c>
      <c r="D24" s="3">
        <v>234383</v>
      </c>
      <c r="E24" s="3">
        <v>335552</v>
      </c>
    </row>
    <row r="25" spans="1:5" x14ac:dyDescent="0.25">
      <c r="A25" s="3" t="s">
        <v>196</v>
      </c>
      <c r="B25" s="3" t="s">
        <v>74</v>
      </c>
      <c r="C25" s="3">
        <v>585742</v>
      </c>
      <c r="D25" s="3">
        <v>548162</v>
      </c>
      <c r="E25" s="3">
        <v>830085</v>
      </c>
    </row>
    <row r="26" spans="1:5" x14ac:dyDescent="0.25">
      <c r="A26" s="3" t="s">
        <v>197</v>
      </c>
      <c r="B26" s="3" t="s">
        <v>74</v>
      </c>
      <c r="C26" s="3">
        <v>4638878</v>
      </c>
      <c r="D26" s="3">
        <v>4957934</v>
      </c>
      <c r="E26" s="3">
        <v>5491907</v>
      </c>
    </row>
    <row r="29" spans="1:5" x14ac:dyDescent="0.25">
      <c r="A29" s="31" t="s">
        <v>80</v>
      </c>
      <c r="B29" s="31"/>
      <c r="C29" s="31"/>
      <c r="D29" s="31"/>
      <c r="E29" s="31"/>
    </row>
    <row r="30" spans="1:5" x14ac:dyDescent="0.25">
      <c r="A30" s="4" t="s">
        <v>64</v>
      </c>
      <c r="B30" s="4" t="s">
        <v>5</v>
      </c>
      <c r="C30" s="4" t="s">
        <v>69</v>
      </c>
      <c r="D30" s="4" t="s">
        <v>70</v>
      </c>
      <c r="E30" s="4" t="s">
        <v>72</v>
      </c>
    </row>
    <row r="31" spans="1:5" x14ac:dyDescent="0.25">
      <c r="A31" s="3" t="s">
        <v>194</v>
      </c>
      <c r="B31" s="3" t="s">
        <v>74</v>
      </c>
      <c r="C31" s="3">
        <v>4712</v>
      </c>
      <c r="D31" s="3">
        <v>4374</v>
      </c>
      <c r="E31" s="3">
        <v>4823</v>
      </c>
    </row>
    <row r="32" spans="1:5" x14ac:dyDescent="0.25">
      <c r="A32" s="3" t="s">
        <v>195</v>
      </c>
      <c r="B32" s="3" t="s">
        <v>74</v>
      </c>
      <c r="C32" s="3">
        <v>5476</v>
      </c>
      <c r="D32" s="3">
        <v>3833</v>
      </c>
      <c r="E32" s="3">
        <v>4920</v>
      </c>
    </row>
    <row r="33" spans="1:5" x14ac:dyDescent="0.25">
      <c r="A33" s="3" t="s">
        <v>196</v>
      </c>
      <c r="B33" s="3" t="s">
        <v>74</v>
      </c>
      <c r="C33" s="3">
        <v>9980</v>
      </c>
      <c r="D33" s="3">
        <v>7334</v>
      </c>
      <c r="E33" s="3">
        <v>9541</v>
      </c>
    </row>
    <row r="34" spans="1:5" x14ac:dyDescent="0.25">
      <c r="A34" s="3" t="s">
        <v>197</v>
      </c>
      <c r="B34" s="3" t="s">
        <v>74</v>
      </c>
      <c r="C34" s="3">
        <v>63245</v>
      </c>
      <c r="D34" s="3">
        <v>55013</v>
      </c>
      <c r="E34" s="3">
        <v>52260</v>
      </c>
    </row>
  </sheetData>
  <mergeCells count="4">
    <mergeCell ref="A5:E5"/>
    <mergeCell ref="A13:E13"/>
    <mergeCell ref="A21:E21"/>
    <mergeCell ref="A29:E29"/>
  </mergeCells>
  <pageMargins left="0.7" right="0.7" top="0.75" bottom="0.75" header="0.3" footer="0.3"/>
  <pageSetup paperSize="9" orientation="portrait" horizontalDpi="300" verticalDpi="300"/>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dimension ref="A1:E50"/>
  <sheetViews>
    <sheetView workbookViewId="0"/>
  </sheetViews>
  <sheetFormatPr baseColWidth="10" defaultColWidth="11.42578125" defaultRowHeight="15" x14ac:dyDescent="0.25"/>
  <cols>
    <col min="1" max="1" width="8.42578125" bestFit="1" customWidth="1"/>
    <col min="2" max="2" width="12.42578125" bestFit="1" customWidth="1"/>
  </cols>
  <sheetData>
    <row r="1" spans="1:5" x14ac:dyDescent="0.25">
      <c r="A1" s="5" t="str">
        <f>HYPERLINK("#'Indice'!A1", "Indice")</f>
        <v>Indice</v>
      </c>
    </row>
    <row r="2" spans="1:5" x14ac:dyDescent="0.25">
      <c r="A2" s="15" t="s">
        <v>193</v>
      </c>
    </row>
    <row r="3" spans="1:5" x14ac:dyDescent="0.25">
      <c r="A3" s="8" t="s">
        <v>62</v>
      </c>
    </row>
    <row r="5" spans="1:5" x14ac:dyDescent="0.25">
      <c r="A5" s="31" t="s">
        <v>63</v>
      </c>
      <c r="B5" s="31"/>
      <c r="C5" s="31"/>
      <c r="D5" s="31"/>
      <c r="E5" s="31"/>
    </row>
    <row r="6" spans="1:5" x14ac:dyDescent="0.25">
      <c r="A6" s="4" t="s">
        <v>64</v>
      </c>
      <c r="B6" s="4" t="s">
        <v>5</v>
      </c>
      <c r="C6" s="4" t="s">
        <v>69</v>
      </c>
      <c r="D6" s="4" t="s">
        <v>70</v>
      </c>
      <c r="E6" s="4" t="s">
        <v>72</v>
      </c>
    </row>
    <row r="7" spans="1:5" x14ac:dyDescent="0.25">
      <c r="A7" s="1" t="s">
        <v>194</v>
      </c>
      <c r="B7" s="1" t="s">
        <v>81</v>
      </c>
      <c r="C7" s="1">
        <v>0.48497677780687798</v>
      </c>
      <c r="D7" s="1">
        <v>0.63616358675062701</v>
      </c>
      <c r="E7" s="1">
        <v>1.0422092862427199</v>
      </c>
    </row>
    <row r="8" spans="1:5" x14ac:dyDescent="0.25">
      <c r="A8" s="1" t="s">
        <v>194</v>
      </c>
      <c r="B8" s="1" t="s">
        <v>82</v>
      </c>
      <c r="C8" s="1">
        <v>19.357013702392599</v>
      </c>
      <c r="D8" s="1">
        <v>27.2457420825958</v>
      </c>
      <c r="E8" s="1">
        <v>26.8099635839462</v>
      </c>
    </row>
    <row r="9" spans="1:5" x14ac:dyDescent="0.25">
      <c r="A9" s="1" t="s">
        <v>195</v>
      </c>
      <c r="B9" s="1" t="s">
        <v>81</v>
      </c>
      <c r="C9" s="1">
        <v>1.2771184556186199</v>
      </c>
      <c r="D9" s="1">
        <v>1.64022445678711</v>
      </c>
      <c r="E9" s="1">
        <v>2.3380456492304802</v>
      </c>
    </row>
    <row r="10" spans="1:5" x14ac:dyDescent="0.25">
      <c r="A10" s="1" t="s">
        <v>195</v>
      </c>
      <c r="B10" s="1" t="s">
        <v>82</v>
      </c>
      <c r="C10" s="1">
        <v>22.912584245204901</v>
      </c>
      <c r="D10" s="1">
        <v>21.098060905933401</v>
      </c>
      <c r="E10" s="1">
        <v>24.048596620559699</v>
      </c>
    </row>
    <row r="11" spans="1:5" x14ac:dyDescent="0.25">
      <c r="A11" s="1" t="s">
        <v>196</v>
      </c>
      <c r="B11" s="1" t="s">
        <v>81</v>
      </c>
      <c r="C11" s="1">
        <v>8.9198552072048205</v>
      </c>
      <c r="D11" s="1">
        <v>7.8793734312057504</v>
      </c>
      <c r="E11" s="1">
        <v>10.8510352671146</v>
      </c>
    </row>
    <row r="12" spans="1:5" x14ac:dyDescent="0.25">
      <c r="A12" s="1" t="s">
        <v>196</v>
      </c>
      <c r="B12" s="1" t="s">
        <v>82</v>
      </c>
      <c r="C12" s="1">
        <v>21.3214367628098</v>
      </c>
      <c r="D12" s="1">
        <v>19.015488028526299</v>
      </c>
      <c r="E12" s="1">
        <v>20.554502308368701</v>
      </c>
    </row>
    <row r="13" spans="1:5" x14ac:dyDescent="0.25">
      <c r="A13" s="1" t="s">
        <v>197</v>
      </c>
      <c r="B13" s="1" t="s">
        <v>81</v>
      </c>
      <c r="C13" s="1">
        <v>89.318048954009996</v>
      </c>
      <c r="D13" s="1">
        <v>89.844238758087201</v>
      </c>
      <c r="E13" s="1">
        <v>85.768711566925006</v>
      </c>
    </row>
    <row r="14" spans="1:5" x14ac:dyDescent="0.25">
      <c r="A14" s="1" t="s">
        <v>197</v>
      </c>
      <c r="B14" s="1" t="s">
        <v>82</v>
      </c>
      <c r="C14" s="1">
        <v>36.408963799476602</v>
      </c>
      <c r="D14" s="1">
        <v>32.640710473060601</v>
      </c>
      <c r="E14" s="1">
        <v>28.586935997009299</v>
      </c>
    </row>
    <row r="17" spans="1:5" x14ac:dyDescent="0.25">
      <c r="A17" s="31" t="s">
        <v>78</v>
      </c>
      <c r="B17" s="31"/>
      <c r="C17" s="31"/>
      <c r="D17" s="31"/>
      <c r="E17" s="31"/>
    </row>
    <row r="18" spans="1:5" x14ac:dyDescent="0.25">
      <c r="A18" s="4" t="s">
        <v>64</v>
      </c>
      <c r="B18" s="4" t="s">
        <v>5</v>
      </c>
      <c r="C18" s="4" t="s">
        <v>69</v>
      </c>
      <c r="D18" s="4" t="s">
        <v>70</v>
      </c>
      <c r="E18" s="4" t="s">
        <v>72</v>
      </c>
    </row>
    <row r="19" spans="1:5" x14ac:dyDescent="0.25">
      <c r="A19" s="2" t="s">
        <v>194</v>
      </c>
      <c r="B19" s="2" t="s">
        <v>81</v>
      </c>
      <c r="C19" s="2">
        <v>5.1669869571924203E-2</v>
      </c>
      <c r="D19" s="2">
        <v>7.2774681029841304E-2</v>
      </c>
      <c r="E19" s="2">
        <v>6.7743932595476494E-2</v>
      </c>
    </row>
    <row r="20" spans="1:5" x14ac:dyDescent="0.25">
      <c r="A20" s="2" t="s">
        <v>194</v>
      </c>
      <c r="B20" s="2" t="s">
        <v>82</v>
      </c>
      <c r="C20" s="2">
        <v>0.93739321455359503</v>
      </c>
      <c r="D20" s="2">
        <v>1.04573406279087</v>
      </c>
      <c r="E20" s="2">
        <v>0.74457172304391905</v>
      </c>
    </row>
    <row r="21" spans="1:5" x14ac:dyDescent="0.25">
      <c r="A21" s="2" t="s">
        <v>195</v>
      </c>
      <c r="B21" s="2" t="s">
        <v>81</v>
      </c>
      <c r="C21" s="2">
        <v>8.4519520169123993E-2</v>
      </c>
      <c r="D21" s="2">
        <v>0.126823654863983</v>
      </c>
      <c r="E21" s="2">
        <v>0.102115783374757</v>
      </c>
    </row>
    <row r="22" spans="1:5" x14ac:dyDescent="0.25">
      <c r="A22" s="2" t="s">
        <v>195</v>
      </c>
      <c r="B22" s="2" t="s">
        <v>82</v>
      </c>
      <c r="C22" s="2">
        <v>0.96513517200946797</v>
      </c>
      <c r="D22" s="2">
        <v>1.0701909661293001</v>
      </c>
      <c r="E22" s="2">
        <v>0.65523390658199798</v>
      </c>
    </row>
    <row r="23" spans="1:5" x14ac:dyDescent="0.25">
      <c r="A23" s="2" t="s">
        <v>196</v>
      </c>
      <c r="B23" s="2" t="s">
        <v>81</v>
      </c>
      <c r="C23" s="2">
        <v>0.27735915500670699</v>
      </c>
      <c r="D23" s="2">
        <v>0.28663710691034799</v>
      </c>
      <c r="E23" s="2">
        <v>0.23354822769761099</v>
      </c>
    </row>
    <row r="24" spans="1:5" x14ac:dyDescent="0.25">
      <c r="A24" s="2" t="s">
        <v>196</v>
      </c>
      <c r="B24" s="2" t="s">
        <v>82</v>
      </c>
      <c r="C24" s="2">
        <v>0.98313055932521798</v>
      </c>
      <c r="D24" s="2">
        <v>0.79822242259979204</v>
      </c>
      <c r="E24" s="2">
        <v>0.62262979336082902</v>
      </c>
    </row>
    <row r="25" spans="1:5" x14ac:dyDescent="0.25">
      <c r="A25" s="2" t="s">
        <v>197</v>
      </c>
      <c r="B25" s="2" t="s">
        <v>81</v>
      </c>
      <c r="C25" s="2">
        <v>0.317492010071874</v>
      </c>
      <c r="D25" s="2">
        <v>0.36865286529064201</v>
      </c>
      <c r="E25" s="2">
        <v>0.27920478023588702</v>
      </c>
    </row>
    <row r="26" spans="1:5" x14ac:dyDescent="0.25">
      <c r="A26" s="2" t="s">
        <v>197</v>
      </c>
      <c r="B26" s="2" t="s">
        <v>82</v>
      </c>
      <c r="C26" s="2">
        <v>1.3465261086821601</v>
      </c>
      <c r="D26" s="2">
        <v>1.51174906641245</v>
      </c>
      <c r="E26" s="2">
        <v>0.81552015617489804</v>
      </c>
    </row>
    <row r="29" spans="1:5" x14ac:dyDescent="0.25">
      <c r="A29" s="31" t="s">
        <v>79</v>
      </c>
      <c r="B29" s="31"/>
      <c r="C29" s="31"/>
      <c r="D29" s="31"/>
      <c r="E29" s="31"/>
    </row>
    <row r="30" spans="1:5" x14ac:dyDescent="0.25">
      <c r="A30" s="4" t="s">
        <v>64</v>
      </c>
      <c r="B30" s="4" t="s">
        <v>5</v>
      </c>
      <c r="C30" s="4" t="s">
        <v>69</v>
      </c>
      <c r="D30" s="4" t="s">
        <v>70</v>
      </c>
      <c r="E30" s="4" t="s">
        <v>72</v>
      </c>
    </row>
    <row r="31" spans="1:5" x14ac:dyDescent="0.25">
      <c r="A31" s="3" t="s">
        <v>194</v>
      </c>
      <c r="B31" s="3" t="s">
        <v>81</v>
      </c>
      <c r="C31" s="3">
        <v>23819</v>
      </c>
      <c r="D31" s="3">
        <v>33484</v>
      </c>
      <c r="E31" s="3">
        <v>63960</v>
      </c>
    </row>
    <row r="32" spans="1:5" x14ac:dyDescent="0.25">
      <c r="A32" s="3" t="s">
        <v>194</v>
      </c>
      <c r="B32" s="3" t="s">
        <v>82</v>
      </c>
      <c r="C32" s="3">
        <v>134051</v>
      </c>
      <c r="D32" s="3">
        <v>191191</v>
      </c>
      <c r="E32" s="3">
        <v>214121</v>
      </c>
    </row>
    <row r="33" spans="1:5" x14ac:dyDescent="0.25">
      <c r="A33" s="3" t="s">
        <v>195</v>
      </c>
      <c r="B33" s="3" t="s">
        <v>81</v>
      </c>
      <c r="C33" s="3">
        <v>62724</v>
      </c>
      <c r="D33" s="3">
        <v>86332</v>
      </c>
      <c r="E33" s="3">
        <v>143485</v>
      </c>
    </row>
    <row r="34" spans="1:5" x14ac:dyDescent="0.25">
      <c r="A34" s="3" t="s">
        <v>195</v>
      </c>
      <c r="B34" s="3" t="s">
        <v>82</v>
      </c>
      <c r="C34" s="3">
        <v>158674</v>
      </c>
      <c r="D34" s="3">
        <v>148051</v>
      </c>
      <c r="E34" s="3">
        <v>192067</v>
      </c>
    </row>
    <row r="35" spans="1:5" x14ac:dyDescent="0.25">
      <c r="A35" s="3" t="s">
        <v>196</v>
      </c>
      <c r="B35" s="3" t="s">
        <v>81</v>
      </c>
      <c r="C35" s="3">
        <v>438087</v>
      </c>
      <c r="D35" s="3">
        <v>414725</v>
      </c>
      <c r="E35" s="3">
        <v>665924</v>
      </c>
    </row>
    <row r="36" spans="1:5" x14ac:dyDescent="0.25">
      <c r="A36" s="3" t="s">
        <v>196</v>
      </c>
      <c r="B36" s="3" t="s">
        <v>82</v>
      </c>
      <c r="C36" s="3">
        <v>147655</v>
      </c>
      <c r="D36" s="3">
        <v>133437</v>
      </c>
      <c r="E36" s="3">
        <v>164161</v>
      </c>
    </row>
    <row r="37" spans="1:5" x14ac:dyDescent="0.25">
      <c r="A37" s="3" t="s">
        <v>197</v>
      </c>
      <c r="B37" s="3" t="s">
        <v>81</v>
      </c>
      <c r="C37" s="3">
        <v>4386739</v>
      </c>
      <c r="D37" s="3">
        <v>4728885</v>
      </c>
      <c r="E37" s="3">
        <v>5263594</v>
      </c>
    </row>
    <row r="38" spans="1:5" x14ac:dyDescent="0.25">
      <c r="A38" s="3" t="s">
        <v>197</v>
      </c>
      <c r="B38" s="3" t="s">
        <v>82</v>
      </c>
      <c r="C38" s="3">
        <v>252139</v>
      </c>
      <c r="D38" s="3">
        <v>229049</v>
      </c>
      <c r="E38" s="3">
        <v>228313</v>
      </c>
    </row>
    <row r="41" spans="1:5" x14ac:dyDescent="0.25">
      <c r="A41" s="31" t="s">
        <v>80</v>
      </c>
      <c r="B41" s="31"/>
      <c r="C41" s="31"/>
      <c r="D41" s="31"/>
      <c r="E41" s="31"/>
    </row>
    <row r="42" spans="1:5" x14ac:dyDescent="0.25">
      <c r="A42" s="4" t="s">
        <v>64</v>
      </c>
      <c r="B42" s="4" t="s">
        <v>5</v>
      </c>
      <c r="C42" s="4" t="s">
        <v>69</v>
      </c>
      <c r="D42" s="4" t="s">
        <v>70</v>
      </c>
      <c r="E42" s="4" t="s">
        <v>72</v>
      </c>
    </row>
    <row r="43" spans="1:5" x14ac:dyDescent="0.25">
      <c r="A43" s="3" t="s">
        <v>194</v>
      </c>
      <c r="B43" s="3" t="s">
        <v>81</v>
      </c>
      <c r="C43" s="3">
        <v>358</v>
      </c>
      <c r="D43" s="3">
        <v>495</v>
      </c>
      <c r="E43" s="3">
        <v>650</v>
      </c>
    </row>
    <row r="44" spans="1:5" x14ac:dyDescent="0.25">
      <c r="A44" s="3" t="s">
        <v>194</v>
      </c>
      <c r="B44" s="3" t="s">
        <v>82</v>
      </c>
      <c r="C44" s="3">
        <v>4354</v>
      </c>
      <c r="D44" s="3">
        <v>3879</v>
      </c>
      <c r="E44" s="3">
        <v>4173</v>
      </c>
    </row>
    <row r="45" spans="1:5" x14ac:dyDescent="0.25">
      <c r="A45" s="3" t="s">
        <v>195</v>
      </c>
      <c r="B45" s="3" t="s">
        <v>81</v>
      </c>
      <c r="C45" s="3">
        <v>1001</v>
      </c>
      <c r="D45" s="3">
        <v>1047</v>
      </c>
      <c r="E45" s="3">
        <v>1428</v>
      </c>
    </row>
    <row r="46" spans="1:5" x14ac:dyDescent="0.25">
      <c r="A46" s="3" t="s">
        <v>195</v>
      </c>
      <c r="B46" s="3" t="s">
        <v>82</v>
      </c>
      <c r="C46" s="3">
        <v>4475</v>
      </c>
      <c r="D46" s="3">
        <v>2786</v>
      </c>
      <c r="E46" s="3">
        <v>3492</v>
      </c>
    </row>
    <row r="47" spans="1:5" x14ac:dyDescent="0.25">
      <c r="A47" s="3" t="s">
        <v>196</v>
      </c>
      <c r="B47" s="3" t="s">
        <v>81</v>
      </c>
      <c r="C47" s="3">
        <v>6190</v>
      </c>
      <c r="D47" s="3">
        <v>4884</v>
      </c>
      <c r="E47" s="3">
        <v>6579</v>
      </c>
    </row>
    <row r="48" spans="1:5" x14ac:dyDescent="0.25">
      <c r="A48" s="3" t="s">
        <v>196</v>
      </c>
      <c r="B48" s="3" t="s">
        <v>82</v>
      </c>
      <c r="C48" s="3">
        <v>3790</v>
      </c>
      <c r="D48" s="3">
        <v>2450</v>
      </c>
      <c r="E48" s="3">
        <v>2962</v>
      </c>
    </row>
    <row r="49" spans="1:5" x14ac:dyDescent="0.25">
      <c r="A49" s="3" t="s">
        <v>197</v>
      </c>
      <c r="B49" s="3" t="s">
        <v>81</v>
      </c>
      <c r="C49" s="3">
        <v>57037</v>
      </c>
      <c r="D49" s="3">
        <v>50681</v>
      </c>
      <c r="E49" s="3">
        <v>48072</v>
      </c>
    </row>
    <row r="50" spans="1:5" x14ac:dyDescent="0.25">
      <c r="A50" s="3" t="s">
        <v>197</v>
      </c>
      <c r="B50" s="3" t="s">
        <v>82</v>
      </c>
      <c r="C50" s="3">
        <v>6208</v>
      </c>
      <c r="D50" s="3">
        <v>4332</v>
      </c>
      <c r="E50" s="3">
        <v>4188</v>
      </c>
    </row>
  </sheetData>
  <mergeCells count="4">
    <mergeCell ref="A5:E5"/>
    <mergeCell ref="A17:E17"/>
    <mergeCell ref="A29:E29"/>
    <mergeCell ref="A41:E41"/>
  </mergeCells>
  <pageMargins left="0.7" right="0.7" top="0.75" bottom="0.75" header="0.3" footer="0.3"/>
  <pageSetup paperSize="9" orientation="portrait" horizontalDpi="300" verticalDpi="300"/>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dimension ref="A1:E274"/>
  <sheetViews>
    <sheetView workbookViewId="0"/>
  </sheetViews>
  <sheetFormatPr baseColWidth="10" defaultColWidth="11.42578125" defaultRowHeight="15" x14ac:dyDescent="0.25"/>
  <cols>
    <col min="1" max="1" width="8.42578125" bestFit="1" customWidth="1"/>
    <col min="2" max="2" width="40.42578125" bestFit="1" customWidth="1"/>
  </cols>
  <sheetData>
    <row r="1" spans="1:5" x14ac:dyDescent="0.25">
      <c r="A1" s="5" t="str">
        <f>HYPERLINK("#'Indice'!A1", "Indice")</f>
        <v>Indice</v>
      </c>
    </row>
    <row r="2" spans="1:5" x14ac:dyDescent="0.25">
      <c r="A2" s="15" t="s">
        <v>193</v>
      </c>
    </row>
    <row r="3" spans="1:5" x14ac:dyDescent="0.25">
      <c r="A3" s="8" t="s">
        <v>62</v>
      </c>
    </row>
    <row r="5" spans="1:5" x14ac:dyDescent="0.25">
      <c r="A5" s="31" t="s">
        <v>63</v>
      </c>
      <c r="B5" s="31"/>
      <c r="C5" s="31"/>
      <c r="D5" s="31"/>
      <c r="E5" s="31"/>
    </row>
    <row r="6" spans="1:5" x14ac:dyDescent="0.25">
      <c r="A6" s="4" t="s">
        <v>64</v>
      </c>
      <c r="B6" s="4" t="s">
        <v>5</v>
      </c>
      <c r="C6" s="4" t="s">
        <v>69</v>
      </c>
      <c r="D6" s="4" t="s">
        <v>70</v>
      </c>
      <c r="E6" s="4" t="s">
        <v>72</v>
      </c>
    </row>
    <row r="7" spans="1:5" x14ac:dyDescent="0.25">
      <c r="A7" s="1" t="s">
        <v>194</v>
      </c>
      <c r="B7" s="1" t="s">
        <v>83</v>
      </c>
      <c r="C7" s="1">
        <v>5.8730226010084197</v>
      </c>
      <c r="D7" s="1">
        <v>2.7172159403562501</v>
      </c>
      <c r="E7" s="1">
        <v>4.5825507491827002</v>
      </c>
    </row>
    <row r="8" spans="1:5" x14ac:dyDescent="0.25">
      <c r="A8" s="1" t="s">
        <v>194</v>
      </c>
      <c r="B8" s="1" t="s">
        <v>84</v>
      </c>
      <c r="C8" s="1">
        <v>1.1726013384759399</v>
      </c>
      <c r="D8" s="1">
        <v>2.62872502207756</v>
      </c>
      <c r="E8" s="1">
        <v>1.8564250320196201</v>
      </c>
    </row>
    <row r="9" spans="1:5" x14ac:dyDescent="0.25">
      <c r="A9" s="1" t="s">
        <v>194</v>
      </c>
      <c r="B9" s="1" t="s">
        <v>85</v>
      </c>
      <c r="C9" s="1">
        <v>0.69566871970891997</v>
      </c>
      <c r="D9" s="1">
        <v>3.93287129700184</v>
      </c>
      <c r="E9" s="1">
        <v>4.31045182049274</v>
      </c>
    </row>
    <row r="10" spans="1:5" x14ac:dyDescent="0.25">
      <c r="A10" s="1" t="s">
        <v>194</v>
      </c>
      <c r="B10" s="1" t="s">
        <v>86</v>
      </c>
      <c r="C10" s="1">
        <v>1.2640980072319501</v>
      </c>
      <c r="D10" s="1">
        <v>4.0061861276626596</v>
      </c>
      <c r="E10" s="1">
        <v>5.6960735470056498</v>
      </c>
    </row>
    <row r="11" spans="1:5" x14ac:dyDescent="0.25">
      <c r="A11" s="1" t="s">
        <v>194</v>
      </c>
      <c r="B11" s="1" t="s">
        <v>87</v>
      </c>
      <c r="C11" s="1">
        <v>4.2709510773420298</v>
      </c>
      <c r="D11" s="1">
        <v>6.8733945488929704</v>
      </c>
      <c r="E11" s="1">
        <v>9.0649053454399091</v>
      </c>
    </row>
    <row r="12" spans="1:5" x14ac:dyDescent="0.25">
      <c r="A12" s="1" t="s">
        <v>194</v>
      </c>
      <c r="B12" s="1" t="s">
        <v>88</v>
      </c>
      <c r="C12" s="1">
        <v>2.9498307034373301</v>
      </c>
      <c r="D12" s="1">
        <v>3.5058468580245998</v>
      </c>
      <c r="E12" s="1">
        <v>4.4349700212478602</v>
      </c>
    </row>
    <row r="13" spans="1:5" x14ac:dyDescent="0.25">
      <c r="A13" s="1" t="s">
        <v>194</v>
      </c>
      <c r="B13" s="1" t="s">
        <v>89</v>
      </c>
      <c r="C13" s="1">
        <v>0.81927003338933002</v>
      </c>
      <c r="D13" s="1">
        <v>1.0847800411284001</v>
      </c>
      <c r="E13" s="1">
        <v>1.25236082822084</v>
      </c>
    </row>
    <row r="14" spans="1:5" x14ac:dyDescent="0.25">
      <c r="A14" s="1" t="s">
        <v>194</v>
      </c>
      <c r="B14" s="1" t="s">
        <v>90</v>
      </c>
      <c r="C14" s="1">
        <v>3.60804423689842</v>
      </c>
      <c r="D14" s="1">
        <v>4.2038850486278498</v>
      </c>
      <c r="E14" s="1">
        <v>4.6892166137695304</v>
      </c>
    </row>
    <row r="15" spans="1:5" x14ac:dyDescent="0.25">
      <c r="A15" s="1" t="s">
        <v>194</v>
      </c>
      <c r="B15" s="1" t="s">
        <v>91</v>
      </c>
      <c r="C15" s="1">
        <v>3.9746027439832701</v>
      </c>
      <c r="D15" s="1">
        <v>5.7831391692161596</v>
      </c>
      <c r="E15" s="1">
        <v>5.3580503910779997</v>
      </c>
    </row>
    <row r="16" spans="1:5" x14ac:dyDescent="0.25">
      <c r="A16" s="1" t="s">
        <v>194</v>
      </c>
      <c r="B16" s="1" t="s">
        <v>92</v>
      </c>
      <c r="C16" s="1"/>
      <c r="D16" s="1">
        <v>8.8017925620079005</v>
      </c>
      <c r="E16" s="1">
        <v>9.0562798082828504</v>
      </c>
    </row>
    <row r="17" spans="1:5" x14ac:dyDescent="0.25">
      <c r="A17" s="1" t="s">
        <v>194</v>
      </c>
      <c r="B17" s="1" t="s">
        <v>93</v>
      </c>
      <c r="C17" s="1">
        <v>2.9266163706779502</v>
      </c>
      <c r="D17" s="1">
        <v>3.7351619452238101</v>
      </c>
      <c r="E17" s="1">
        <v>4.0046762675046903</v>
      </c>
    </row>
    <row r="18" spans="1:5" x14ac:dyDescent="0.25">
      <c r="A18" s="1" t="s">
        <v>194</v>
      </c>
      <c r="B18" s="1" t="s">
        <v>94</v>
      </c>
      <c r="C18" s="1">
        <v>8.8448196649551392</v>
      </c>
      <c r="D18" s="1">
        <v>8.7775915861129796</v>
      </c>
      <c r="E18" s="1">
        <v>7.4715323746204403</v>
      </c>
    </row>
    <row r="19" spans="1:5" x14ac:dyDescent="0.25">
      <c r="A19" s="1" t="s">
        <v>194</v>
      </c>
      <c r="B19" s="1" t="s">
        <v>95</v>
      </c>
      <c r="C19" s="1">
        <v>7.4090175330638903</v>
      </c>
      <c r="D19" s="1">
        <v>10.678054392337801</v>
      </c>
      <c r="E19" s="1">
        <v>9.8177991807460803</v>
      </c>
    </row>
    <row r="20" spans="1:5" x14ac:dyDescent="0.25">
      <c r="A20" s="1" t="s">
        <v>194</v>
      </c>
      <c r="B20" s="1" t="s">
        <v>96</v>
      </c>
      <c r="C20" s="1">
        <v>6.7827664315700504</v>
      </c>
      <c r="D20" s="1">
        <v>9.0905301272869092</v>
      </c>
      <c r="E20" s="1">
        <v>9.9421501159668004</v>
      </c>
    </row>
    <row r="21" spans="1:5" x14ac:dyDescent="0.25">
      <c r="A21" s="1" t="s">
        <v>194</v>
      </c>
      <c r="B21" s="1" t="s">
        <v>97</v>
      </c>
      <c r="C21" s="1">
        <v>12.4869868159294</v>
      </c>
      <c r="D21" s="1">
        <v>8.6963579058647191</v>
      </c>
      <c r="E21" s="1">
        <v>6.8914152681827501</v>
      </c>
    </row>
    <row r="22" spans="1:5" x14ac:dyDescent="0.25">
      <c r="A22" s="1" t="s">
        <v>194</v>
      </c>
      <c r="B22" s="1" t="s">
        <v>98</v>
      </c>
      <c r="C22" s="1">
        <v>1.6315897926688201</v>
      </c>
      <c r="D22" s="1">
        <v>3.51676754653454</v>
      </c>
      <c r="E22" s="1">
        <v>3.3793829381465899</v>
      </c>
    </row>
    <row r="23" spans="1:5" x14ac:dyDescent="0.25">
      <c r="A23" s="1" t="s">
        <v>195</v>
      </c>
      <c r="B23" s="1" t="s">
        <v>83</v>
      </c>
      <c r="C23" s="1">
        <v>3.2697472721338299</v>
      </c>
      <c r="D23" s="1">
        <v>5.5170454084873199</v>
      </c>
      <c r="E23" s="1">
        <v>4.3947510421276101</v>
      </c>
    </row>
    <row r="24" spans="1:5" x14ac:dyDescent="0.25">
      <c r="A24" s="1" t="s">
        <v>195</v>
      </c>
      <c r="B24" s="1" t="s">
        <v>84</v>
      </c>
      <c r="C24" s="1">
        <v>2.7390686795115502</v>
      </c>
      <c r="D24" s="1">
        <v>2.0068652927875501</v>
      </c>
      <c r="E24" s="1">
        <v>2.9797842726111399</v>
      </c>
    </row>
    <row r="25" spans="1:5" x14ac:dyDescent="0.25">
      <c r="A25" s="1" t="s">
        <v>195</v>
      </c>
      <c r="B25" s="1" t="s">
        <v>85</v>
      </c>
      <c r="C25" s="1">
        <v>2.8162550181150401</v>
      </c>
      <c r="D25" s="1">
        <v>5.5634651333093599</v>
      </c>
      <c r="E25" s="1">
        <v>3.0704986304044701</v>
      </c>
    </row>
    <row r="26" spans="1:5" x14ac:dyDescent="0.25">
      <c r="A26" s="1" t="s">
        <v>195</v>
      </c>
      <c r="B26" s="1" t="s">
        <v>86</v>
      </c>
      <c r="C26" s="1">
        <v>2.9083414003253001</v>
      </c>
      <c r="D26" s="1">
        <v>5.4716840386390704</v>
      </c>
      <c r="E26" s="1">
        <v>6.2590315937995902</v>
      </c>
    </row>
    <row r="27" spans="1:5" x14ac:dyDescent="0.25">
      <c r="A27" s="1" t="s">
        <v>195</v>
      </c>
      <c r="B27" s="1" t="s">
        <v>87</v>
      </c>
      <c r="C27" s="1">
        <v>4.12244908511639</v>
      </c>
      <c r="D27" s="1">
        <v>5.7421013712882996</v>
      </c>
      <c r="E27" s="1">
        <v>4.9980759620666504</v>
      </c>
    </row>
    <row r="28" spans="1:5" x14ac:dyDescent="0.25">
      <c r="A28" s="1" t="s">
        <v>195</v>
      </c>
      <c r="B28" s="1" t="s">
        <v>88</v>
      </c>
      <c r="C28" s="1">
        <v>4.82440181076527</v>
      </c>
      <c r="D28" s="1">
        <v>4.1024606674909601</v>
      </c>
      <c r="E28" s="1">
        <v>5.0776988267898604</v>
      </c>
    </row>
    <row r="29" spans="1:5" x14ac:dyDescent="0.25">
      <c r="A29" s="1" t="s">
        <v>195</v>
      </c>
      <c r="B29" s="1" t="s">
        <v>89</v>
      </c>
      <c r="C29" s="1">
        <v>1.5142181888222701</v>
      </c>
      <c r="D29" s="1">
        <v>1.9121715798973999</v>
      </c>
      <c r="E29" s="1">
        <v>2.2650819271802898</v>
      </c>
    </row>
    <row r="30" spans="1:5" x14ac:dyDescent="0.25">
      <c r="A30" s="1" t="s">
        <v>195</v>
      </c>
      <c r="B30" s="1" t="s">
        <v>90</v>
      </c>
      <c r="C30" s="1">
        <v>7.5896367430687004</v>
      </c>
      <c r="D30" s="1">
        <v>6.9329194724559802</v>
      </c>
      <c r="E30" s="1">
        <v>8.9104093611240405</v>
      </c>
    </row>
    <row r="31" spans="1:5" x14ac:dyDescent="0.25">
      <c r="A31" s="1" t="s">
        <v>195</v>
      </c>
      <c r="B31" s="1" t="s">
        <v>91</v>
      </c>
      <c r="C31" s="1">
        <v>5.59762418270111</v>
      </c>
      <c r="D31" s="1">
        <v>4.7405231744050997</v>
      </c>
      <c r="E31" s="1">
        <v>6.7819222807884199</v>
      </c>
    </row>
    <row r="32" spans="1:5" x14ac:dyDescent="0.25">
      <c r="A32" s="1" t="s">
        <v>195</v>
      </c>
      <c r="B32" s="1" t="s">
        <v>92</v>
      </c>
      <c r="C32" s="1"/>
      <c r="D32" s="1">
        <v>9.4908535480499303</v>
      </c>
      <c r="E32" s="1">
        <v>8.6779758334159904</v>
      </c>
    </row>
    <row r="33" spans="1:5" x14ac:dyDescent="0.25">
      <c r="A33" s="1" t="s">
        <v>195</v>
      </c>
      <c r="B33" s="1" t="s">
        <v>93</v>
      </c>
      <c r="C33" s="1">
        <v>5.9579100459814098</v>
      </c>
      <c r="D33" s="1">
        <v>3.1939852982759498</v>
      </c>
      <c r="E33" s="1">
        <v>5.7492133229970896</v>
      </c>
    </row>
    <row r="34" spans="1:5" x14ac:dyDescent="0.25">
      <c r="A34" s="1" t="s">
        <v>195</v>
      </c>
      <c r="B34" s="1" t="s">
        <v>94</v>
      </c>
      <c r="C34" s="1">
        <v>8.3669833838939702</v>
      </c>
      <c r="D34" s="1">
        <v>7.3710218071937597</v>
      </c>
      <c r="E34" s="1">
        <v>9.8966166377067601</v>
      </c>
    </row>
    <row r="35" spans="1:5" x14ac:dyDescent="0.25">
      <c r="A35" s="1" t="s">
        <v>195</v>
      </c>
      <c r="B35" s="1" t="s">
        <v>95</v>
      </c>
      <c r="C35" s="1">
        <v>8.8987238705158198</v>
      </c>
      <c r="D35" s="1">
        <v>7.3048032820224797</v>
      </c>
      <c r="E35" s="1">
        <v>10.1794861257076</v>
      </c>
    </row>
    <row r="36" spans="1:5" x14ac:dyDescent="0.25">
      <c r="A36" s="1" t="s">
        <v>195</v>
      </c>
      <c r="B36" s="1" t="s">
        <v>96</v>
      </c>
      <c r="C36" s="1">
        <v>5.7126522064209002</v>
      </c>
      <c r="D36" s="1">
        <v>6.0288734734058398</v>
      </c>
      <c r="E36" s="1">
        <v>9.0688802301883698</v>
      </c>
    </row>
    <row r="37" spans="1:5" x14ac:dyDescent="0.25">
      <c r="A37" s="1" t="s">
        <v>195</v>
      </c>
      <c r="B37" s="1" t="s">
        <v>97</v>
      </c>
      <c r="C37" s="1">
        <v>4.5946933329105404</v>
      </c>
      <c r="D37" s="1">
        <v>4.5455776154995</v>
      </c>
      <c r="E37" s="1">
        <v>6.1888683587312698</v>
      </c>
    </row>
    <row r="38" spans="1:5" x14ac:dyDescent="0.25">
      <c r="A38" s="1" t="s">
        <v>195</v>
      </c>
      <c r="B38" s="1" t="s">
        <v>98</v>
      </c>
      <c r="C38" s="1">
        <v>1.6607252880930901</v>
      </c>
      <c r="D38" s="1">
        <v>2.2549485787749299</v>
      </c>
      <c r="E38" s="1">
        <v>4.35378849506378</v>
      </c>
    </row>
    <row r="39" spans="1:5" x14ac:dyDescent="0.25">
      <c r="A39" s="1" t="s">
        <v>196</v>
      </c>
      <c r="B39" s="1" t="s">
        <v>83</v>
      </c>
      <c r="C39" s="1">
        <v>15.395639836788201</v>
      </c>
      <c r="D39" s="1">
        <v>12.488866597414001</v>
      </c>
      <c r="E39" s="1">
        <v>18.675662577152298</v>
      </c>
    </row>
    <row r="40" spans="1:5" x14ac:dyDescent="0.25">
      <c r="A40" s="1" t="s">
        <v>196</v>
      </c>
      <c r="B40" s="1" t="s">
        <v>84</v>
      </c>
      <c r="C40" s="1">
        <v>9.4607830047607404</v>
      </c>
      <c r="D40" s="1">
        <v>13.297845423221601</v>
      </c>
      <c r="E40" s="1">
        <v>15.344525873661</v>
      </c>
    </row>
    <row r="41" spans="1:5" x14ac:dyDescent="0.25">
      <c r="A41" s="1" t="s">
        <v>196</v>
      </c>
      <c r="B41" s="1" t="s">
        <v>85</v>
      </c>
      <c r="C41" s="1">
        <v>11.068016290664699</v>
      </c>
      <c r="D41" s="1">
        <v>12.375051528215399</v>
      </c>
      <c r="E41" s="1">
        <v>11.6359435021877</v>
      </c>
    </row>
    <row r="42" spans="1:5" x14ac:dyDescent="0.25">
      <c r="A42" s="1" t="s">
        <v>196</v>
      </c>
      <c r="B42" s="1" t="s">
        <v>86</v>
      </c>
      <c r="C42" s="1">
        <v>12.292895466089201</v>
      </c>
      <c r="D42" s="1">
        <v>9.9386654794216192</v>
      </c>
      <c r="E42" s="1">
        <v>16.135181486606601</v>
      </c>
    </row>
    <row r="43" spans="1:5" x14ac:dyDescent="0.25">
      <c r="A43" s="1" t="s">
        <v>196</v>
      </c>
      <c r="B43" s="1" t="s">
        <v>87</v>
      </c>
      <c r="C43" s="1">
        <v>13.1576210260391</v>
      </c>
      <c r="D43" s="1">
        <v>15.144003927707701</v>
      </c>
      <c r="E43" s="1">
        <v>15.9604281187057</v>
      </c>
    </row>
    <row r="44" spans="1:5" x14ac:dyDescent="0.25">
      <c r="A44" s="1" t="s">
        <v>196</v>
      </c>
      <c r="B44" s="1" t="s">
        <v>88</v>
      </c>
      <c r="C44" s="1">
        <v>15.8329740166664</v>
      </c>
      <c r="D44" s="1">
        <v>11.9004033505917</v>
      </c>
      <c r="E44" s="1">
        <v>17.325106263160698</v>
      </c>
    </row>
    <row r="45" spans="1:5" x14ac:dyDescent="0.25">
      <c r="A45" s="1" t="s">
        <v>196</v>
      </c>
      <c r="B45" s="1" t="s">
        <v>89</v>
      </c>
      <c r="C45" s="1">
        <v>7.1080312132835397</v>
      </c>
      <c r="D45" s="1">
        <v>6.4621143043041203</v>
      </c>
      <c r="E45" s="1">
        <v>8.6803808808326703</v>
      </c>
    </row>
    <row r="46" spans="1:5" x14ac:dyDescent="0.25">
      <c r="A46" s="1" t="s">
        <v>196</v>
      </c>
      <c r="B46" s="1" t="s">
        <v>90</v>
      </c>
      <c r="C46" s="1">
        <v>11.5870743989944</v>
      </c>
      <c r="D46" s="1">
        <v>11.8478067219257</v>
      </c>
      <c r="E46" s="1">
        <v>16.375137865543401</v>
      </c>
    </row>
    <row r="47" spans="1:5" x14ac:dyDescent="0.25">
      <c r="A47" s="1" t="s">
        <v>196</v>
      </c>
      <c r="B47" s="1" t="s">
        <v>91</v>
      </c>
      <c r="C47" s="1">
        <v>9.7155980765819496</v>
      </c>
      <c r="D47" s="1">
        <v>9.0184621512889898</v>
      </c>
      <c r="E47" s="1">
        <v>10.797519236803099</v>
      </c>
    </row>
    <row r="48" spans="1:5" x14ac:dyDescent="0.25">
      <c r="A48" s="1" t="s">
        <v>196</v>
      </c>
      <c r="B48" s="1" t="s">
        <v>92</v>
      </c>
      <c r="C48" s="1"/>
      <c r="D48" s="1">
        <v>10.090770572423899</v>
      </c>
      <c r="E48" s="1">
        <v>12.542121112346599</v>
      </c>
    </row>
    <row r="49" spans="1:5" x14ac:dyDescent="0.25">
      <c r="A49" s="1" t="s">
        <v>196</v>
      </c>
      <c r="B49" s="1" t="s">
        <v>93</v>
      </c>
      <c r="C49" s="1">
        <v>13.5581150650978</v>
      </c>
      <c r="D49" s="1">
        <v>9.8354324698448199</v>
      </c>
      <c r="E49" s="1">
        <v>12.814997136592901</v>
      </c>
    </row>
    <row r="50" spans="1:5" x14ac:dyDescent="0.25">
      <c r="A50" s="1" t="s">
        <v>196</v>
      </c>
      <c r="B50" s="1" t="s">
        <v>94</v>
      </c>
      <c r="C50" s="1">
        <v>13.465411961078599</v>
      </c>
      <c r="D50" s="1">
        <v>10.0055404007435</v>
      </c>
      <c r="E50" s="1">
        <v>13.891389966010999</v>
      </c>
    </row>
    <row r="51" spans="1:5" x14ac:dyDescent="0.25">
      <c r="A51" s="1" t="s">
        <v>196</v>
      </c>
      <c r="B51" s="1" t="s">
        <v>95</v>
      </c>
      <c r="C51" s="1">
        <v>15.7885164022446</v>
      </c>
      <c r="D51" s="1">
        <v>8.5318528115749395</v>
      </c>
      <c r="E51" s="1">
        <v>11.9092047214508</v>
      </c>
    </row>
    <row r="52" spans="1:5" x14ac:dyDescent="0.25">
      <c r="A52" s="1" t="s">
        <v>196</v>
      </c>
      <c r="B52" s="1" t="s">
        <v>96</v>
      </c>
      <c r="C52" s="1">
        <v>9.0934075415134394</v>
      </c>
      <c r="D52" s="1">
        <v>11.661933362484</v>
      </c>
      <c r="E52" s="1">
        <v>12.150937318801899</v>
      </c>
    </row>
    <row r="53" spans="1:5" x14ac:dyDescent="0.25">
      <c r="A53" s="1" t="s">
        <v>196</v>
      </c>
      <c r="B53" s="1" t="s">
        <v>97</v>
      </c>
      <c r="C53" s="1">
        <v>7.7713064849376696</v>
      </c>
      <c r="D53" s="1">
        <v>10.3837102651596</v>
      </c>
      <c r="E53" s="1">
        <v>14.1626536846161</v>
      </c>
    </row>
    <row r="54" spans="1:5" x14ac:dyDescent="0.25">
      <c r="A54" s="1" t="s">
        <v>196</v>
      </c>
      <c r="B54" s="1" t="s">
        <v>98</v>
      </c>
      <c r="C54" s="1">
        <v>7.24789202213287</v>
      </c>
      <c r="D54" s="1">
        <v>5.4639142006635701</v>
      </c>
      <c r="E54" s="1">
        <v>17.137990891933399</v>
      </c>
    </row>
    <row r="55" spans="1:5" x14ac:dyDescent="0.25">
      <c r="A55" s="1" t="s">
        <v>197</v>
      </c>
      <c r="B55" s="1" t="s">
        <v>83</v>
      </c>
      <c r="C55" s="1">
        <v>75.461590290069594</v>
      </c>
      <c r="D55" s="1">
        <v>79.276871681213393</v>
      </c>
      <c r="E55" s="1">
        <v>72.3470330238342</v>
      </c>
    </row>
    <row r="56" spans="1:5" x14ac:dyDescent="0.25">
      <c r="A56" s="1" t="s">
        <v>197</v>
      </c>
      <c r="B56" s="1" t="s">
        <v>84</v>
      </c>
      <c r="C56" s="1">
        <v>86.627548933029203</v>
      </c>
      <c r="D56" s="1">
        <v>82.066565752029405</v>
      </c>
      <c r="E56" s="1">
        <v>79.819267988204999</v>
      </c>
    </row>
    <row r="57" spans="1:5" x14ac:dyDescent="0.25">
      <c r="A57" s="1" t="s">
        <v>197</v>
      </c>
      <c r="B57" s="1" t="s">
        <v>85</v>
      </c>
      <c r="C57" s="1">
        <v>85.420060157775893</v>
      </c>
      <c r="D57" s="1">
        <v>78.128612041473403</v>
      </c>
      <c r="E57" s="1">
        <v>80.983108282089205</v>
      </c>
    </row>
    <row r="58" spans="1:5" x14ac:dyDescent="0.25">
      <c r="A58" s="1" t="s">
        <v>197</v>
      </c>
      <c r="B58" s="1" t="s">
        <v>86</v>
      </c>
      <c r="C58" s="1">
        <v>83.534663915634198</v>
      </c>
      <c r="D58" s="1">
        <v>80.583465099334703</v>
      </c>
      <c r="E58" s="1">
        <v>71.909713745117202</v>
      </c>
    </row>
    <row r="59" spans="1:5" x14ac:dyDescent="0.25">
      <c r="A59" s="1" t="s">
        <v>197</v>
      </c>
      <c r="B59" s="1" t="s">
        <v>87</v>
      </c>
      <c r="C59" s="1">
        <v>78.448981046676593</v>
      </c>
      <c r="D59" s="1">
        <v>72.240501642227201</v>
      </c>
      <c r="E59" s="1">
        <v>69.976592063903794</v>
      </c>
    </row>
    <row r="60" spans="1:5" x14ac:dyDescent="0.25">
      <c r="A60" s="1" t="s">
        <v>197</v>
      </c>
      <c r="B60" s="1" t="s">
        <v>88</v>
      </c>
      <c r="C60" s="1">
        <v>76.392793655395494</v>
      </c>
      <c r="D60" s="1">
        <v>80.491286516189604</v>
      </c>
      <c r="E60" s="1">
        <v>73.162221908569293</v>
      </c>
    </row>
    <row r="61" spans="1:5" x14ac:dyDescent="0.25">
      <c r="A61" s="1" t="s">
        <v>197</v>
      </c>
      <c r="B61" s="1" t="s">
        <v>89</v>
      </c>
      <c r="C61" s="1">
        <v>90.558481216430707</v>
      </c>
      <c r="D61" s="1">
        <v>90.540933609008803</v>
      </c>
      <c r="E61" s="1">
        <v>87.802177667617798</v>
      </c>
    </row>
    <row r="62" spans="1:5" x14ac:dyDescent="0.25">
      <c r="A62" s="1" t="s">
        <v>197</v>
      </c>
      <c r="B62" s="1" t="s">
        <v>90</v>
      </c>
      <c r="C62" s="1">
        <v>77.2152423858643</v>
      </c>
      <c r="D62" s="1">
        <v>77.015388011932401</v>
      </c>
      <c r="E62" s="1">
        <v>70.025235414505005</v>
      </c>
    </row>
    <row r="63" spans="1:5" x14ac:dyDescent="0.25">
      <c r="A63" s="1" t="s">
        <v>197</v>
      </c>
      <c r="B63" s="1" t="s">
        <v>91</v>
      </c>
      <c r="C63" s="1">
        <v>80.712175369262695</v>
      </c>
      <c r="D63" s="1">
        <v>80.457878112792997</v>
      </c>
      <c r="E63" s="1">
        <v>77.062505483627305</v>
      </c>
    </row>
    <row r="64" spans="1:5" x14ac:dyDescent="0.25">
      <c r="A64" s="1" t="s">
        <v>197</v>
      </c>
      <c r="B64" s="1" t="s">
        <v>92</v>
      </c>
      <c r="C64" s="1"/>
      <c r="D64" s="1">
        <v>71.616584062576294</v>
      </c>
      <c r="E64" s="1">
        <v>69.723623991012602</v>
      </c>
    </row>
    <row r="65" spans="1:5" x14ac:dyDescent="0.25">
      <c r="A65" s="1" t="s">
        <v>197</v>
      </c>
      <c r="B65" s="1" t="s">
        <v>93</v>
      </c>
      <c r="C65" s="1">
        <v>77.557361125946002</v>
      </c>
      <c r="D65" s="1">
        <v>83.235418796539307</v>
      </c>
      <c r="E65" s="1">
        <v>77.431112527847304</v>
      </c>
    </row>
    <row r="66" spans="1:5" x14ac:dyDescent="0.25">
      <c r="A66" s="1" t="s">
        <v>197</v>
      </c>
      <c r="B66" s="1" t="s">
        <v>94</v>
      </c>
      <c r="C66" s="1">
        <v>69.3227827548981</v>
      </c>
      <c r="D66" s="1">
        <v>73.845845460891695</v>
      </c>
      <c r="E66" s="1">
        <v>68.740463256835895</v>
      </c>
    </row>
    <row r="67" spans="1:5" x14ac:dyDescent="0.25">
      <c r="A67" s="1" t="s">
        <v>197</v>
      </c>
      <c r="B67" s="1" t="s">
        <v>95</v>
      </c>
      <c r="C67" s="1">
        <v>67.903739213943496</v>
      </c>
      <c r="D67" s="1">
        <v>73.485291004180894</v>
      </c>
      <c r="E67" s="1">
        <v>68.093508481979399</v>
      </c>
    </row>
    <row r="68" spans="1:5" x14ac:dyDescent="0.25">
      <c r="A68" s="1" t="s">
        <v>197</v>
      </c>
      <c r="B68" s="1" t="s">
        <v>96</v>
      </c>
      <c r="C68" s="1">
        <v>78.411173820495605</v>
      </c>
      <c r="D68" s="1">
        <v>73.218661546707196</v>
      </c>
      <c r="E68" s="1">
        <v>68.838030099868803</v>
      </c>
    </row>
    <row r="69" spans="1:5" x14ac:dyDescent="0.25">
      <c r="A69" s="1" t="s">
        <v>197</v>
      </c>
      <c r="B69" s="1" t="s">
        <v>97</v>
      </c>
      <c r="C69" s="1">
        <v>75.147014856338501</v>
      </c>
      <c r="D69" s="1">
        <v>76.374351978302002</v>
      </c>
      <c r="E69" s="1">
        <v>72.757065296173096</v>
      </c>
    </row>
    <row r="70" spans="1:5" x14ac:dyDescent="0.25">
      <c r="A70" s="1" t="s">
        <v>197</v>
      </c>
      <c r="B70" s="1" t="s">
        <v>98</v>
      </c>
      <c r="C70" s="1">
        <v>89.459794759750395</v>
      </c>
      <c r="D70" s="1">
        <v>88.764369487762494</v>
      </c>
      <c r="E70" s="1">
        <v>75.128835439682007</v>
      </c>
    </row>
    <row r="73" spans="1:5" x14ac:dyDescent="0.25">
      <c r="A73" s="31" t="s">
        <v>78</v>
      </c>
      <c r="B73" s="31"/>
      <c r="C73" s="31"/>
      <c r="D73" s="31"/>
      <c r="E73" s="31"/>
    </row>
    <row r="74" spans="1:5" x14ac:dyDescent="0.25">
      <c r="A74" s="4" t="s">
        <v>64</v>
      </c>
      <c r="B74" s="4" t="s">
        <v>5</v>
      </c>
      <c r="C74" s="4" t="s">
        <v>69</v>
      </c>
      <c r="D74" s="4" t="s">
        <v>70</v>
      </c>
      <c r="E74" s="4" t="s">
        <v>72</v>
      </c>
    </row>
    <row r="75" spans="1:5" x14ac:dyDescent="0.25">
      <c r="A75" s="2" t="s">
        <v>194</v>
      </c>
      <c r="B75" s="2" t="s">
        <v>83</v>
      </c>
      <c r="C75" s="2">
        <v>2.2584445774555202</v>
      </c>
      <c r="D75" s="2">
        <v>0.63176881521940198</v>
      </c>
      <c r="E75" s="2">
        <v>0.91049447655677795</v>
      </c>
    </row>
    <row r="76" spans="1:5" x14ac:dyDescent="0.25">
      <c r="A76" s="2" t="s">
        <v>194</v>
      </c>
      <c r="B76" s="2" t="s">
        <v>84</v>
      </c>
      <c r="C76" s="2">
        <v>0.47659133560955502</v>
      </c>
      <c r="D76" s="2">
        <v>0.73003191500902198</v>
      </c>
      <c r="E76" s="2">
        <v>0.36466598976403503</v>
      </c>
    </row>
    <row r="77" spans="1:5" x14ac:dyDescent="0.25">
      <c r="A77" s="2" t="s">
        <v>194</v>
      </c>
      <c r="B77" s="2" t="s">
        <v>85</v>
      </c>
      <c r="C77" s="2">
        <v>0.187370018102229</v>
      </c>
      <c r="D77" s="2">
        <v>1.13236224278808</v>
      </c>
      <c r="E77" s="2">
        <v>0.69589717313647304</v>
      </c>
    </row>
    <row r="78" spans="1:5" x14ac:dyDescent="0.25">
      <c r="A78" s="2" t="s">
        <v>194</v>
      </c>
      <c r="B78" s="2" t="s">
        <v>86</v>
      </c>
      <c r="C78" s="2">
        <v>0.51977196708321605</v>
      </c>
      <c r="D78" s="2">
        <v>1.20781073346734</v>
      </c>
      <c r="E78" s="2">
        <v>0.90502426028251604</v>
      </c>
    </row>
    <row r="79" spans="1:5" x14ac:dyDescent="0.25">
      <c r="A79" s="2" t="s">
        <v>194</v>
      </c>
      <c r="B79" s="2" t="s">
        <v>87</v>
      </c>
      <c r="C79" s="2">
        <v>0.91101918369531598</v>
      </c>
      <c r="D79" s="2">
        <v>1.21098598465323</v>
      </c>
      <c r="E79" s="2">
        <v>1.05899162590504</v>
      </c>
    </row>
    <row r="80" spans="1:5" x14ac:dyDescent="0.25">
      <c r="A80" s="2" t="s">
        <v>194</v>
      </c>
      <c r="B80" s="2" t="s">
        <v>88</v>
      </c>
      <c r="C80" s="2">
        <v>0.445285905152559</v>
      </c>
      <c r="D80" s="2">
        <v>0.50799264572560798</v>
      </c>
      <c r="E80" s="2">
        <v>0.32946115825325301</v>
      </c>
    </row>
    <row r="81" spans="1:5" x14ac:dyDescent="0.25">
      <c r="A81" s="2" t="s">
        <v>194</v>
      </c>
      <c r="B81" s="2" t="s">
        <v>89</v>
      </c>
      <c r="C81" s="2">
        <v>0.137496110983193</v>
      </c>
      <c r="D81" s="2">
        <v>0.16860133036971101</v>
      </c>
      <c r="E81" s="2">
        <v>0.12791088083759</v>
      </c>
    </row>
    <row r="82" spans="1:5" x14ac:dyDescent="0.25">
      <c r="A82" s="2" t="s">
        <v>194</v>
      </c>
      <c r="B82" s="2" t="s">
        <v>90</v>
      </c>
      <c r="C82" s="2">
        <v>0.40945089422166298</v>
      </c>
      <c r="D82" s="2">
        <v>0.62135760672390505</v>
      </c>
      <c r="E82" s="2">
        <v>0.42592398822307598</v>
      </c>
    </row>
    <row r="83" spans="1:5" x14ac:dyDescent="0.25">
      <c r="A83" s="2" t="s">
        <v>194</v>
      </c>
      <c r="B83" s="2" t="s">
        <v>91</v>
      </c>
      <c r="C83" s="2">
        <v>0.63257431611418702</v>
      </c>
      <c r="D83" s="2">
        <v>0.62562869861722004</v>
      </c>
      <c r="E83" s="2">
        <v>0.45314361341297599</v>
      </c>
    </row>
    <row r="84" spans="1:5" x14ac:dyDescent="0.25">
      <c r="A84" s="2" t="s">
        <v>194</v>
      </c>
      <c r="B84" s="2" t="s">
        <v>92</v>
      </c>
      <c r="C84" s="2"/>
      <c r="D84" s="2">
        <v>1.4526707120239699</v>
      </c>
      <c r="E84" s="2">
        <v>0.70964149199426196</v>
      </c>
    </row>
    <row r="85" spans="1:5" x14ac:dyDescent="0.25">
      <c r="A85" s="2" t="s">
        <v>194</v>
      </c>
      <c r="B85" s="2" t="s">
        <v>93</v>
      </c>
      <c r="C85" s="2">
        <v>0.376849109306931</v>
      </c>
      <c r="D85" s="2">
        <v>0.483261328190565</v>
      </c>
      <c r="E85" s="2">
        <v>0.34566244576126298</v>
      </c>
    </row>
    <row r="86" spans="1:5" x14ac:dyDescent="0.25">
      <c r="A86" s="2" t="s">
        <v>194</v>
      </c>
      <c r="B86" s="2" t="s">
        <v>94</v>
      </c>
      <c r="C86" s="2">
        <v>0.83282403647899605</v>
      </c>
      <c r="D86" s="2">
        <v>0.67850155755877495</v>
      </c>
      <c r="E86" s="2">
        <v>0.498378556221724</v>
      </c>
    </row>
    <row r="87" spans="1:5" x14ac:dyDescent="0.25">
      <c r="A87" s="2" t="s">
        <v>194</v>
      </c>
      <c r="B87" s="2" t="s">
        <v>95</v>
      </c>
      <c r="C87" s="2">
        <v>1.0918762534856801</v>
      </c>
      <c r="D87" s="2">
        <v>0.97059002146124795</v>
      </c>
      <c r="E87" s="2">
        <v>0.77254390344023705</v>
      </c>
    </row>
    <row r="88" spans="1:5" x14ac:dyDescent="0.25">
      <c r="A88" s="2" t="s">
        <v>194</v>
      </c>
      <c r="B88" s="2" t="s">
        <v>96</v>
      </c>
      <c r="C88" s="2">
        <v>0.72168437764048599</v>
      </c>
      <c r="D88" s="2">
        <v>1.16186505183578</v>
      </c>
      <c r="E88" s="2">
        <v>0.74307085014879704</v>
      </c>
    </row>
    <row r="89" spans="1:5" x14ac:dyDescent="0.25">
      <c r="A89" s="2" t="s">
        <v>194</v>
      </c>
      <c r="B89" s="2" t="s">
        <v>97</v>
      </c>
      <c r="C89" s="2">
        <v>2.6413055136799799</v>
      </c>
      <c r="D89" s="2">
        <v>3.3424291759729399</v>
      </c>
      <c r="E89" s="2">
        <v>0.96246814355254195</v>
      </c>
    </row>
    <row r="90" spans="1:5" x14ac:dyDescent="0.25">
      <c r="A90" s="2" t="s">
        <v>194</v>
      </c>
      <c r="B90" s="2" t="s">
        <v>98</v>
      </c>
      <c r="C90" s="2">
        <v>0.54892236366867997</v>
      </c>
      <c r="D90" s="2">
        <v>1.11351907253265</v>
      </c>
      <c r="E90" s="2">
        <v>0.51976451650261901</v>
      </c>
    </row>
    <row r="91" spans="1:5" x14ac:dyDescent="0.25">
      <c r="A91" s="2" t="s">
        <v>195</v>
      </c>
      <c r="B91" s="2" t="s">
        <v>83</v>
      </c>
      <c r="C91" s="2">
        <v>0.59115500189364001</v>
      </c>
      <c r="D91" s="2">
        <v>1.0157667100429499</v>
      </c>
      <c r="E91" s="2">
        <v>0.53109331056475595</v>
      </c>
    </row>
    <row r="92" spans="1:5" x14ac:dyDescent="0.25">
      <c r="A92" s="2" t="s">
        <v>195</v>
      </c>
      <c r="B92" s="2" t="s">
        <v>84</v>
      </c>
      <c r="C92" s="2">
        <v>0.78388722613453898</v>
      </c>
      <c r="D92" s="2">
        <v>0.478980178013444</v>
      </c>
      <c r="E92" s="2">
        <v>0.42335079051554197</v>
      </c>
    </row>
    <row r="93" spans="1:5" x14ac:dyDescent="0.25">
      <c r="A93" s="2" t="s">
        <v>195</v>
      </c>
      <c r="B93" s="2" t="s">
        <v>85</v>
      </c>
      <c r="C93" s="2">
        <v>0.72596613317727998</v>
      </c>
      <c r="D93" s="2">
        <v>1.62617806345224</v>
      </c>
      <c r="E93" s="2">
        <v>0.50625996664166495</v>
      </c>
    </row>
    <row r="94" spans="1:5" x14ac:dyDescent="0.25">
      <c r="A94" s="2" t="s">
        <v>195</v>
      </c>
      <c r="B94" s="2" t="s">
        <v>86</v>
      </c>
      <c r="C94" s="2">
        <v>0.52165854722261396</v>
      </c>
      <c r="D94" s="2">
        <v>1.0443110950291199</v>
      </c>
      <c r="E94" s="2">
        <v>1.1138918809592699</v>
      </c>
    </row>
    <row r="95" spans="1:5" x14ac:dyDescent="0.25">
      <c r="A95" s="2" t="s">
        <v>195</v>
      </c>
      <c r="B95" s="2" t="s">
        <v>87</v>
      </c>
      <c r="C95" s="2">
        <v>0.67578279413282905</v>
      </c>
      <c r="D95" s="2">
        <v>0.85320249199867204</v>
      </c>
      <c r="E95" s="2">
        <v>0.58704582042992104</v>
      </c>
    </row>
    <row r="96" spans="1:5" x14ac:dyDescent="0.25">
      <c r="A96" s="2" t="s">
        <v>195</v>
      </c>
      <c r="B96" s="2" t="s">
        <v>88</v>
      </c>
      <c r="C96" s="2">
        <v>0.47380239702761201</v>
      </c>
      <c r="D96" s="2">
        <v>0.53466740064322904</v>
      </c>
      <c r="E96" s="2">
        <v>0.31571728177368602</v>
      </c>
    </row>
    <row r="97" spans="1:5" x14ac:dyDescent="0.25">
      <c r="A97" s="2" t="s">
        <v>195</v>
      </c>
      <c r="B97" s="2" t="s">
        <v>89</v>
      </c>
      <c r="C97" s="2">
        <v>0.25048225652426498</v>
      </c>
      <c r="D97" s="2">
        <v>0.348854088224471</v>
      </c>
      <c r="E97" s="2">
        <v>0.18325856653973499</v>
      </c>
    </row>
    <row r="98" spans="1:5" x14ac:dyDescent="0.25">
      <c r="A98" s="2" t="s">
        <v>195</v>
      </c>
      <c r="B98" s="2" t="s">
        <v>90</v>
      </c>
      <c r="C98" s="2">
        <v>0.82243625074625004</v>
      </c>
      <c r="D98" s="2">
        <v>0.79354140907526005</v>
      </c>
      <c r="E98" s="2">
        <v>0.57316767051815998</v>
      </c>
    </row>
    <row r="99" spans="1:5" x14ac:dyDescent="0.25">
      <c r="A99" s="2" t="s">
        <v>195</v>
      </c>
      <c r="B99" s="2" t="s">
        <v>91</v>
      </c>
      <c r="C99" s="2">
        <v>0.58106905780732598</v>
      </c>
      <c r="D99" s="2">
        <v>0.61930953525006804</v>
      </c>
      <c r="E99" s="2">
        <v>0.52576982416212603</v>
      </c>
    </row>
    <row r="100" spans="1:5" x14ac:dyDescent="0.25">
      <c r="A100" s="2" t="s">
        <v>195</v>
      </c>
      <c r="B100" s="2" t="s">
        <v>92</v>
      </c>
      <c r="C100" s="2"/>
      <c r="D100" s="2">
        <v>1.2827134691178801</v>
      </c>
      <c r="E100" s="2">
        <v>0.68829157389700402</v>
      </c>
    </row>
    <row r="101" spans="1:5" x14ac:dyDescent="0.25">
      <c r="A101" s="2" t="s">
        <v>195</v>
      </c>
      <c r="B101" s="2" t="s">
        <v>93</v>
      </c>
      <c r="C101" s="2">
        <v>0.57238955050706897</v>
      </c>
      <c r="D101" s="2">
        <v>0.352113507688046</v>
      </c>
      <c r="E101" s="2">
        <v>0.42375987395644199</v>
      </c>
    </row>
    <row r="102" spans="1:5" x14ac:dyDescent="0.25">
      <c r="A102" s="2" t="s">
        <v>195</v>
      </c>
      <c r="B102" s="2" t="s">
        <v>94</v>
      </c>
      <c r="C102" s="2">
        <v>0.59402924962341797</v>
      </c>
      <c r="D102" s="2">
        <v>0.54243914783000902</v>
      </c>
      <c r="E102" s="2">
        <v>0.65213548950850997</v>
      </c>
    </row>
    <row r="103" spans="1:5" x14ac:dyDescent="0.25">
      <c r="A103" s="2" t="s">
        <v>195</v>
      </c>
      <c r="B103" s="2" t="s">
        <v>95</v>
      </c>
      <c r="C103" s="2">
        <v>1.65995638817549</v>
      </c>
      <c r="D103" s="2">
        <v>0.84132039919495605</v>
      </c>
      <c r="E103" s="2">
        <v>0.74327294714748904</v>
      </c>
    </row>
    <row r="104" spans="1:5" x14ac:dyDescent="0.25">
      <c r="A104" s="2" t="s">
        <v>195</v>
      </c>
      <c r="B104" s="2" t="s">
        <v>96</v>
      </c>
      <c r="C104" s="2">
        <v>0.60423784889280796</v>
      </c>
      <c r="D104" s="2">
        <v>0.71579278446733996</v>
      </c>
      <c r="E104" s="2">
        <v>0.65559917129576195</v>
      </c>
    </row>
    <row r="105" spans="1:5" x14ac:dyDescent="0.25">
      <c r="A105" s="2" t="s">
        <v>195</v>
      </c>
      <c r="B105" s="2" t="s">
        <v>97</v>
      </c>
      <c r="C105" s="2">
        <v>1.5321388840675401</v>
      </c>
      <c r="D105" s="2">
        <v>1.2328499928116801</v>
      </c>
      <c r="E105" s="2">
        <v>1.0480516590178</v>
      </c>
    </row>
    <row r="106" spans="1:5" x14ac:dyDescent="0.25">
      <c r="A106" s="2" t="s">
        <v>195</v>
      </c>
      <c r="B106" s="2" t="s">
        <v>98</v>
      </c>
      <c r="C106" s="2">
        <v>0.38090210873633601</v>
      </c>
      <c r="D106" s="2">
        <v>0.68847741931676898</v>
      </c>
      <c r="E106" s="2">
        <v>0.67573459818959203</v>
      </c>
    </row>
    <row r="107" spans="1:5" x14ac:dyDescent="0.25">
      <c r="A107" s="2" t="s">
        <v>196</v>
      </c>
      <c r="B107" s="2" t="s">
        <v>83</v>
      </c>
      <c r="C107" s="2">
        <v>2.1989295259118098</v>
      </c>
      <c r="D107" s="2">
        <v>1.74233969300985</v>
      </c>
      <c r="E107" s="2">
        <v>1.4378475956618799</v>
      </c>
    </row>
    <row r="108" spans="1:5" x14ac:dyDescent="0.25">
      <c r="A108" s="2" t="s">
        <v>196</v>
      </c>
      <c r="B108" s="2" t="s">
        <v>84</v>
      </c>
      <c r="C108" s="2">
        <v>1.45178763195872</v>
      </c>
      <c r="D108" s="2">
        <v>2.0484533160924898</v>
      </c>
      <c r="E108" s="2">
        <v>1.5086368657648599</v>
      </c>
    </row>
    <row r="109" spans="1:5" x14ac:dyDescent="0.25">
      <c r="A109" s="2" t="s">
        <v>196</v>
      </c>
      <c r="B109" s="2" t="s">
        <v>85</v>
      </c>
      <c r="C109" s="2">
        <v>1.45071037113667</v>
      </c>
      <c r="D109" s="2">
        <v>1.7749762162566201</v>
      </c>
      <c r="E109" s="2">
        <v>1.0333404876291801</v>
      </c>
    </row>
    <row r="110" spans="1:5" x14ac:dyDescent="0.25">
      <c r="A110" s="2" t="s">
        <v>196</v>
      </c>
      <c r="B110" s="2" t="s">
        <v>86</v>
      </c>
      <c r="C110" s="2">
        <v>1.4946461655199501</v>
      </c>
      <c r="D110" s="2">
        <v>1.3062530197203199</v>
      </c>
      <c r="E110" s="2">
        <v>1.12326126545668</v>
      </c>
    </row>
    <row r="111" spans="1:5" x14ac:dyDescent="0.25">
      <c r="A111" s="2" t="s">
        <v>196</v>
      </c>
      <c r="B111" s="2" t="s">
        <v>87</v>
      </c>
      <c r="C111" s="2">
        <v>1.12763000652194</v>
      </c>
      <c r="D111" s="2">
        <v>1.52238570153713</v>
      </c>
      <c r="E111" s="2">
        <v>1.2038441374897999</v>
      </c>
    </row>
    <row r="112" spans="1:5" x14ac:dyDescent="0.25">
      <c r="A112" s="2" t="s">
        <v>196</v>
      </c>
      <c r="B112" s="2" t="s">
        <v>88</v>
      </c>
      <c r="C112" s="2">
        <v>1.0311781428754301</v>
      </c>
      <c r="D112" s="2">
        <v>0.90818973258137703</v>
      </c>
      <c r="E112" s="2">
        <v>0.74517712928354696</v>
      </c>
    </row>
    <row r="113" spans="1:5" x14ac:dyDescent="0.25">
      <c r="A113" s="2" t="s">
        <v>196</v>
      </c>
      <c r="B113" s="2" t="s">
        <v>89</v>
      </c>
      <c r="C113" s="2">
        <v>0.423601130023599</v>
      </c>
      <c r="D113" s="2">
        <v>0.45909215696156003</v>
      </c>
      <c r="E113" s="2">
        <v>0.36875812802463798</v>
      </c>
    </row>
    <row r="114" spans="1:5" x14ac:dyDescent="0.25">
      <c r="A114" s="2" t="s">
        <v>196</v>
      </c>
      <c r="B114" s="2" t="s">
        <v>90</v>
      </c>
      <c r="C114" s="2">
        <v>1.1885303072631399</v>
      </c>
      <c r="D114" s="2">
        <v>1.1579019948840099</v>
      </c>
      <c r="E114" s="2">
        <v>0.84533002227544796</v>
      </c>
    </row>
    <row r="115" spans="1:5" x14ac:dyDescent="0.25">
      <c r="A115" s="2" t="s">
        <v>196</v>
      </c>
      <c r="B115" s="2" t="s">
        <v>91</v>
      </c>
      <c r="C115" s="2">
        <v>0.68486384116113197</v>
      </c>
      <c r="D115" s="2">
        <v>0.92321587726473797</v>
      </c>
      <c r="E115" s="2">
        <v>0.69889225997030702</v>
      </c>
    </row>
    <row r="116" spans="1:5" x14ac:dyDescent="0.25">
      <c r="A116" s="2" t="s">
        <v>196</v>
      </c>
      <c r="B116" s="2" t="s">
        <v>92</v>
      </c>
      <c r="C116" s="2"/>
      <c r="D116" s="2">
        <v>1.3600834645330899</v>
      </c>
      <c r="E116" s="2">
        <v>0.88432440534234003</v>
      </c>
    </row>
    <row r="117" spans="1:5" x14ac:dyDescent="0.25">
      <c r="A117" s="2" t="s">
        <v>196</v>
      </c>
      <c r="B117" s="2" t="s">
        <v>93</v>
      </c>
      <c r="C117" s="2">
        <v>0.93375528231263205</v>
      </c>
      <c r="D117" s="2">
        <v>0.87216654792427994</v>
      </c>
      <c r="E117" s="2">
        <v>0.79868277534842502</v>
      </c>
    </row>
    <row r="118" spans="1:5" x14ac:dyDescent="0.25">
      <c r="A118" s="2" t="s">
        <v>196</v>
      </c>
      <c r="B118" s="2" t="s">
        <v>94</v>
      </c>
      <c r="C118" s="2">
        <v>0.93650640919804595</v>
      </c>
      <c r="D118" s="2">
        <v>0.89582214131951299</v>
      </c>
      <c r="E118" s="2">
        <v>0.69841756485402595</v>
      </c>
    </row>
    <row r="119" spans="1:5" x14ac:dyDescent="0.25">
      <c r="A119" s="2" t="s">
        <v>196</v>
      </c>
      <c r="B119" s="2" t="s">
        <v>95</v>
      </c>
      <c r="C119" s="2">
        <v>2.3664815351367001</v>
      </c>
      <c r="D119" s="2">
        <v>1.0648380964994399</v>
      </c>
      <c r="E119" s="2">
        <v>0.83780344575643495</v>
      </c>
    </row>
    <row r="120" spans="1:5" x14ac:dyDescent="0.25">
      <c r="A120" s="2" t="s">
        <v>196</v>
      </c>
      <c r="B120" s="2" t="s">
        <v>96</v>
      </c>
      <c r="C120" s="2">
        <v>0.78368904069066003</v>
      </c>
      <c r="D120" s="2">
        <v>1.13235907629132</v>
      </c>
      <c r="E120" s="2">
        <v>0.85774222388863597</v>
      </c>
    </row>
    <row r="121" spans="1:5" x14ac:dyDescent="0.25">
      <c r="A121" s="2" t="s">
        <v>196</v>
      </c>
      <c r="B121" s="2" t="s">
        <v>97</v>
      </c>
      <c r="C121" s="2">
        <v>1.6169749200344099</v>
      </c>
      <c r="D121" s="2">
        <v>1.64591502398252</v>
      </c>
      <c r="E121" s="2">
        <v>1.5378260053694199</v>
      </c>
    </row>
    <row r="122" spans="1:5" x14ac:dyDescent="0.25">
      <c r="A122" s="2" t="s">
        <v>196</v>
      </c>
      <c r="B122" s="2" t="s">
        <v>98</v>
      </c>
      <c r="C122" s="2">
        <v>1.17684248834848</v>
      </c>
      <c r="D122" s="2">
        <v>1.02402213960886</v>
      </c>
      <c r="E122" s="2">
        <v>1.9500084221363101</v>
      </c>
    </row>
    <row r="123" spans="1:5" x14ac:dyDescent="0.25">
      <c r="A123" s="2" t="s">
        <v>197</v>
      </c>
      <c r="B123" s="2" t="s">
        <v>83</v>
      </c>
      <c r="C123" s="2">
        <v>3.0234999954700501</v>
      </c>
      <c r="D123" s="2">
        <v>2.3953361436724698</v>
      </c>
      <c r="E123" s="2">
        <v>1.7071362584829299</v>
      </c>
    </row>
    <row r="124" spans="1:5" x14ac:dyDescent="0.25">
      <c r="A124" s="2" t="s">
        <v>197</v>
      </c>
      <c r="B124" s="2" t="s">
        <v>84</v>
      </c>
      <c r="C124" s="2">
        <v>1.8303764984011699</v>
      </c>
      <c r="D124" s="2">
        <v>2.15480849146843</v>
      </c>
      <c r="E124" s="2">
        <v>1.5375774353742599</v>
      </c>
    </row>
    <row r="125" spans="1:5" x14ac:dyDescent="0.25">
      <c r="A125" s="2" t="s">
        <v>197</v>
      </c>
      <c r="B125" s="2" t="s">
        <v>85</v>
      </c>
      <c r="C125" s="2">
        <v>1.89598128199577</v>
      </c>
      <c r="D125" s="2">
        <v>3.4704986959695798</v>
      </c>
      <c r="E125" s="2">
        <v>1.47067755460739</v>
      </c>
    </row>
    <row r="126" spans="1:5" x14ac:dyDescent="0.25">
      <c r="A126" s="2" t="s">
        <v>197</v>
      </c>
      <c r="B126" s="2" t="s">
        <v>86</v>
      </c>
      <c r="C126" s="2">
        <v>1.72960832715034</v>
      </c>
      <c r="D126" s="2">
        <v>2.5142110884189601</v>
      </c>
      <c r="E126" s="2">
        <v>1.7686864361167001</v>
      </c>
    </row>
    <row r="127" spans="1:5" x14ac:dyDescent="0.25">
      <c r="A127" s="2" t="s">
        <v>197</v>
      </c>
      <c r="B127" s="2" t="s">
        <v>87</v>
      </c>
      <c r="C127" s="2">
        <v>1.47602027282119</v>
      </c>
      <c r="D127" s="2">
        <v>2.48111411929131</v>
      </c>
      <c r="E127" s="2">
        <v>1.5678310766816099</v>
      </c>
    </row>
    <row r="128" spans="1:5" x14ac:dyDescent="0.25">
      <c r="A128" s="2" t="s">
        <v>197</v>
      </c>
      <c r="B128" s="2" t="s">
        <v>88</v>
      </c>
      <c r="C128" s="2">
        <v>1.23200220987201</v>
      </c>
      <c r="D128" s="2">
        <v>1.2812568806111799</v>
      </c>
      <c r="E128" s="2">
        <v>0.90917600318789504</v>
      </c>
    </row>
    <row r="129" spans="1:5" x14ac:dyDescent="0.25">
      <c r="A129" s="2" t="s">
        <v>197</v>
      </c>
      <c r="B129" s="2" t="s">
        <v>89</v>
      </c>
      <c r="C129" s="2">
        <v>0.565940467640758</v>
      </c>
      <c r="D129" s="2">
        <v>0.73526524938643001</v>
      </c>
      <c r="E129" s="2">
        <v>0.43956669978797402</v>
      </c>
    </row>
    <row r="130" spans="1:5" x14ac:dyDescent="0.25">
      <c r="A130" s="2" t="s">
        <v>197</v>
      </c>
      <c r="B130" s="2" t="s">
        <v>90</v>
      </c>
      <c r="C130" s="2">
        <v>1.40637094154954</v>
      </c>
      <c r="D130" s="2">
        <v>1.50270098820329</v>
      </c>
      <c r="E130" s="2">
        <v>1.06369480490685</v>
      </c>
    </row>
    <row r="131" spans="1:5" x14ac:dyDescent="0.25">
      <c r="A131" s="2" t="s">
        <v>197</v>
      </c>
      <c r="B131" s="2" t="s">
        <v>91</v>
      </c>
      <c r="C131" s="2">
        <v>1.17816431447864</v>
      </c>
      <c r="D131" s="2">
        <v>1.2489816173911099</v>
      </c>
      <c r="E131" s="2">
        <v>0.89829713106155396</v>
      </c>
    </row>
    <row r="132" spans="1:5" x14ac:dyDescent="0.25">
      <c r="A132" s="2" t="s">
        <v>197</v>
      </c>
      <c r="B132" s="2" t="s">
        <v>92</v>
      </c>
      <c r="C132" s="2"/>
      <c r="D132" s="2">
        <v>2.6021704077720602</v>
      </c>
      <c r="E132" s="2">
        <v>1.12979719415307</v>
      </c>
    </row>
    <row r="133" spans="1:5" x14ac:dyDescent="0.25">
      <c r="A133" s="2" t="s">
        <v>197</v>
      </c>
      <c r="B133" s="2" t="s">
        <v>93</v>
      </c>
      <c r="C133" s="2">
        <v>1.09415398910642</v>
      </c>
      <c r="D133" s="2">
        <v>1.1740425601601601</v>
      </c>
      <c r="E133" s="2">
        <v>0.89456783607602097</v>
      </c>
    </row>
    <row r="134" spans="1:5" x14ac:dyDescent="0.25">
      <c r="A134" s="2" t="s">
        <v>197</v>
      </c>
      <c r="B134" s="2" t="s">
        <v>94</v>
      </c>
      <c r="C134" s="2">
        <v>1.36696733534336</v>
      </c>
      <c r="D134" s="2">
        <v>1.2241169810295101</v>
      </c>
      <c r="E134" s="2">
        <v>1.05208307504654</v>
      </c>
    </row>
    <row r="135" spans="1:5" x14ac:dyDescent="0.25">
      <c r="A135" s="2" t="s">
        <v>197</v>
      </c>
      <c r="B135" s="2" t="s">
        <v>95</v>
      </c>
      <c r="C135" s="2">
        <v>2.8436230495572099</v>
      </c>
      <c r="D135" s="2">
        <v>1.9511215388774901</v>
      </c>
      <c r="E135" s="2">
        <v>1.2627963908016699</v>
      </c>
    </row>
    <row r="136" spans="1:5" x14ac:dyDescent="0.25">
      <c r="A136" s="2" t="s">
        <v>197</v>
      </c>
      <c r="B136" s="2" t="s">
        <v>96</v>
      </c>
      <c r="C136" s="2">
        <v>1.3576659373939</v>
      </c>
      <c r="D136" s="2">
        <v>1.95792987942696</v>
      </c>
      <c r="E136" s="2">
        <v>1.2367493472993401</v>
      </c>
    </row>
    <row r="137" spans="1:5" x14ac:dyDescent="0.25">
      <c r="A137" s="2" t="s">
        <v>197</v>
      </c>
      <c r="B137" s="2" t="s">
        <v>97</v>
      </c>
      <c r="C137" s="2">
        <v>3.9829067885875702</v>
      </c>
      <c r="D137" s="2">
        <v>3.6062326282262802</v>
      </c>
      <c r="E137" s="2">
        <v>1.97539106011391</v>
      </c>
    </row>
    <row r="138" spans="1:5" x14ac:dyDescent="0.25">
      <c r="A138" s="2" t="s">
        <v>197</v>
      </c>
      <c r="B138" s="2" t="s">
        <v>98</v>
      </c>
      <c r="C138" s="2">
        <v>1.2480623088777101</v>
      </c>
      <c r="D138" s="2">
        <v>1.91059410572052</v>
      </c>
      <c r="E138" s="2">
        <v>2.1109348163008699</v>
      </c>
    </row>
    <row r="141" spans="1:5" x14ac:dyDescent="0.25">
      <c r="A141" s="31" t="s">
        <v>79</v>
      </c>
      <c r="B141" s="31"/>
      <c r="C141" s="31"/>
      <c r="D141" s="31"/>
      <c r="E141" s="31"/>
    </row>
    <row r="142" spans="1:5" x14ac:dyDescent="0.25">
      <c r="A142" s="4" t="s">
        <v>64</v>
      </c>
      <c r="B142" s="4" t="s">
        <v>5</v>
      </c>
      <c r="C142" s="4" t="s">
        <v>69</v>
      </c>
      <c r="D142" s="4" t="s">
        <v>70</v>
      </c>
      <c r="E142" s="4" t="s">
        <v>72</v>
      </c>
    </row>
    <row r="143" spans="1:5" x14ac:dyDescent="0.25">
      <c r="A143" s="3" t="s">
        <v>194</v>
      </c>
      <c r="B143" s="3" t="s">
        <v>83</v>
      </c>
      <c r="C143" s="3">
        <v>4221</v>
      </c>
      <c r="D143" s="3">
        <v>2105</v>
      </c>
      <c r="E143" s="3">
        <v>3953</v>
      </c>
    </row>
    <row r="144" spans="1:5" x14ac:dyDescent="0.25">
      <c r="A144" s="3" t="s">
        <v>194</v>
      </c>
      <c r="B144" s="3" t="s">
        <v>84</v>
      </c>
      <c r="C144" s="3">
        <v>1173</v>
      </c>
      <c r="D144" s="3">
        <v>2642</v>
      </c>
      <c r="E144" s="3">
        <v>2383</v>
      </c>
    </row>
    <row r="145" spans="1:5" x14ac:dyDescent="0.25">
      <c r="A145" s="3" t="s">
        <v>194</v>
      </c>
      <c r="B145" s="3" t="s">
        <v>85</v>
      </c>
      <c r="C145" s="3">
        <v>1243</v>
      </c>
      <c r="D145" s="3">
        <v>7928</v>
      </c>
      <c r="E145" s="3">
        <v>10415</v>
      </c>
    </row>
    <row r="146" spans="1:5" x14ac:dyDescent="0.25">
      <c r="A146" s="3" t="s">
        <v>194</v>
      </c>
      <c r="B146" s="3" t="s">
        <v>86</v>
      </c>
      <c r="C146" s="3">
        <v>1104</v>
      </c>
      <c r="D146" s="3">
        <v>3808</v>
      </c>
      <c r="E146" s="3">
        <v>6425</v>
      </c>
    </row>
    <row r="147" spans="1:5" x14ac:dyDescent="0.25">
      <c r="A147" s="3" t="s">
        <v>194</v>
      </c>
      <c r="B147" s="3" t="s">
        <v>87</v>
      </c>
      <c r="C147" s="3">
        <v>9836</v>
      </c>
      <c r="D147" s="3">
        <v>16775</v>
      </c>
      <c r="E147" s="3">
        <v>28268</v>
      </c>
    </row>
    <row r="148" spans="1:5" x14ac:dyDescent="0.25">
      <c r="A148" s="3" t="s">
        <v>194</v>
      </c>
      <c r="B148" s="3" t="s">
        <v>88</v>
      </c>
      <c r="C148" s="3">
        <v>17574</v>
      </c>
      <c r="D148" s="3">
        <v>21889</v>
      </c>
      <c r="E148" s="3">
        <v>31051</v>
      </c>
    </row>
    <row r="149" spans="1:5" x14ac:dyDescent="0.25">
      <c r="A149" s="3" t="s">
        <v>194</v>
      </c>
      <c r="B149" s="3" t="s">
        <v>89</v>
      </c>
      <c r="C149" s="3">
        <v>18287</v>
      </c>
      <c r="D149" s="3">
        <v>25928</v>
      </c>
      <c r="E149" s="3">
        <v>35516</v>
      </c>
    </row>
    <row r="150" spans="1:5" x14ac:dyDescent="0.25">
      <c r="A150" s="3" t="s">
        <v>194</v>
      </c>
      <c r="B150" s="3" t="s">
        <v>90</v>
      </c>
      <c r="C150" s="3">
        <v>10702</v>
      </c>
      <c r="D150" s="3">
        <v>13126</v>
      </c>
      <c r="E150" s="3">
        <v>17243</v>
      </c>
    </row>
    <row r="151" spans="1:5" x14ac:dyDescent="0.25">
      <c r="A151" s="3" t="s">
        <v>194</v>
      </c>
      <c r="B151" s="3" t="s">
        <v>91</v>
      </c>
      <c r="C151" s="3">
        <v>13584</v>
      </c>
      <c r="D151" s="3">
        <v>20878</v>
      </c>
      <c r="E151" s="3">
        <v>22770</v>
      </c>
    </row>
    <row r="152" spans="1:5" x14ac:dyDescent="0.25">
      <c r="A152" s="3" t="s">
        <v>194</v>
      </c>
      <c r="B152" s="3" t="s">
        <v>92</v>
      </c>
      <c r="C152" s="3"/>
      <c r="D152" s="3">
        <v>14613</v>
      </c>
      <c r="E152" s="3">
        <v>17308</v>
      </c>
    </row>
    <row r="153" spans="1:5" x14ac:dyDescent="0.25">
      <c r="A153" s="3" t="s">
        <v>194</v>
      </c>
      <c r="B153" s="3" t="s">
        <v>93</v>
      </c>
      <c r="C153" s="3">
        <v>19515</v>
      </c>
      <c r="D153" s="3">
        <v>20409</v>
      </c>
      <c r="E153" s="3">
        <v>23534</v>
      </c>
    </row>
    <row r="154" spans="1:5" x14ac:dyDescent="0.25">
      <c r="A154" s="3" t="s">
        <v>194</v>
      </c>
      <c r="B154" s="3" t="s">
        <v>94</v>
      </c>
      <c r="C154" s="3">
        <v>27358</v>
      </c>
      <c r="D154" s="3">
        <v>28993</v>
      </c>
      <c r="E154" s="3">
        <v>27217</v>
      </c>
    </row>
    <row r="155" spans="1:5" x14ac:dyDescent="0.25">
      <c r="A155" s="3" t="s">
        <v>194</v>
      </c>
      <c r="B155" s="3" t="s">
        <v>95</v>
      </c>
      <c r="C155" s="3">
        <v>9375</v>
      </c>
      <c r="D155" s="3">
        <v>14115</v>
      </c>
      <c r="E155" s="3">
        <v>14468</v>
      </c>
    </row>
    <row r="156" spans="1:5" x14ac:dyDescent="0.25">
      <c r="A156" s="3" t="s">
        <v>194</v>
      </c>
      <c r="B156" s="3" t="s">
        <v>96</v>
      </c>
      <c r="C156" s="3">
        <v>18508</v>
      </c>
      <c r="D156" s="3">
        <v>26182</v>
      </c>
      <c r="E156" s="3">
        <v>32413</v>
      </c>
    </row>
    <row r="157" spans="1:5" x14ac:dyDescent="0.25">
      <c r="A157" s="3" t="s">
        <v>194</v>
      </c>
      <c r="B157" s="3" t="s">
        <v>97</v>
      </c>
      <c r="C157" s="3">
        <v>4438</v>
      </c>
      <c r="D157" s="3">
        <v>3216</v>
      </c>
      <c r="E157" s="3">
        <v>2776</v>
      </c>
    </row>
    <row r="158" spans="1:5" x14ac:dyDescent="0.25">
      <c r="A158" s="3" t="s">
        <v>194</v>
      </c>
      <c r="B158" s="3" t="s">
        <v>98</v>
      </c>
      <c r="C158" s="3">
        <v>952</v>
      </c>
      <c r="D158" s="3">
        <v>2068</v>
      </c>
      <c r="E158" s="3">
        <v>2341</v>
      </c>
    </row>
    <row r="159" spans="1:5" x14ac:dyDescent="0.25">
      <c r="A159" s="3" t="s">
        <v>195</v>
      </c>
      <c r="B159" s="3" t="s">
        <v>83</v>
      </c>
      <c r="C159" s="3">
        <v>2350</v>
      </c>
      <c r="D159" s="3">
        <v>4274</v>
      </c>
      <c r="E159" s="3">
        <v>3791</v>
      </c>
    </row>
    <row r="160" spans="1:5" x14ac:dyDescent="0.25">
      <c r="A160" s="3" t="s">
        <v>195</v>
      </c>
      <c r="B160" s="3" t="s">
        <v>84</v>
      </c>
      <c r="C160" s="3">
        <v>2740</v>
      </c>
      <c r="D160" s="3">
        <v>2017</v>
      </c>
      <c r="E160" s="3">
        <v>3825</v>
      </c>
    </row>
    <row r="161" spans="1:5" x14ac:dyDescent="0.25">
      <c r="A161" s="3" t="s">
        <v>195</v>
      </c>
      <c r="B161" s="3" t="s">
        <v>85</v>
      </c>
      <c r="C161" s="3">
        <v>5032</v>
      </c>
      <c r="D161" s="3">
        <v>11215</v>
      </c>
      <c r="E161" s="3">
        <v>7419</v>
      </c>
    </row>
    <row r="162" spans="1:5" x14ac:dyDescent="0.25">
      <c r="A162" s="3" t="s">
        <v>195</v>
      </c>
      <c r="B162" s="3" t="s">
        <v>86</v>
      </c>
      <c r="C162" s="3">
        <v>2540</v>
      </c>
      <c r="D162" s="3">
        <v>5201</v>
      </c>
      <c r="E162" s="3">
        <v>7060</v>
      </c>
    </row>
    <row r="163" spans="1:5" x14ac:dyDescent="0.25">
      <c r="A163" s="3" t="s">
        <v>195</v>
      </c>
      <c r="B163" s="3" t="s">
        <v>87</v>
      </c>
      <c r="C163" s="3">
        <v>9494</v>
      </c>
      <c r="D163" s="3">
        <v>14014</v>
      </c>
      <c r="E163" s="3">
        <v>15586</v>
      </c>
    </row>
    <row r="164" spans="1:5" x14ac:dyDescent="0.25">
      <c r="A164" s="3" t="s">
        <v>195</v>
      </c>
      <c r="B164" s="3" t="s">
        <v>88</v>
      </c>
      <c r="C164" s="3">
        <v>28742</v>
      </c>
      <c r="D164" s="3">
        <v>25614</v>
      </c>
      <c r="E164" s="3">
        <v>35551</v>
      </c>
    </row>
    <row r="165" spans="1:5" x14ac:dyDescent="0.25">
      <c r="A165" s="3" t="s">
        <v>195</v>
      </c>
      <c r="B165" s="3" t="s">
        <v>89</v>
      </c>
      <c r="C165" s="3">
        <v>33799</v>
      </c>
      <c r="D165" s="3">
        <v>45704</v>
      </c>
      <c r="E165" s="3">
        <v>64236</v>
      </c>
    </row>
    <row r="166" spans="1:5" x14ac:dyDescent="0.25">
      <c r="A166" s="3" t="s">
        <v>195</v>
      </c>
      <c r="B166" s="3" t="s">
        <v>90</v>
      </c>
      <c r="C166" s="3">
        <v>22512</v>
      </c>
      <c r="D166" s="3">
        <v>21647</v>
      </c>
      <c r="E166" s="3">
        <v>32765</v>
      </c>
    </row>
    <row r="167" spans="1:5" x14ac:dyDescent="0.25">
      <c r="A167" s="3" t="s">
        <v>195</v>
      </c>
      <c r="B167" s="3" t="s">
        <v>91</v>
      </c>
      <c r="C167" s="3">
        <v>19131</v>
      </c>
      <c r="D167" s="3">
        <v>17114</v>
      </c>
      <c r="E167" s="3">
        <v>28821</v>
      </c>
    </row>
    <row r="168" spans="1:5" x14ac:dyDescent="0.25">
      <c r="A168" s="3" t="s">
        <v>195</v>
      </c>
      <c r="B168" s="3" t="s">
        <v>92</v>
      </c>
      <c r="C168" s="3"/>
      <c r="D168" s="3">
        <v>15757</v>
      </c>
      <c r="E168" s="3">
        <v>16585</v>
      </c>
    </row>
    <row r="169" spans="1:5" x14ac:dyDescent="0.25">
      <c r="A169" s="3" t="s">
        <v>195</v>
      </c>
      <c r="B169" s="3" t="s">
        <v>93</v>
      </c>
      <c r="C169" s="3">
        <v>39728</v>
      </c>
      <c r="D169" s="3">
        <v>17452</v>
      </c>
      <c r="E169" s="3">
        <v>33786</v>
      </c>
    </row>
    <row r="170" spans="1:5" x14ac:dyDescent="0.25">
      <c r="A170" s="3" t="s">
        <v>195</v>
      </c>
      <c r="B170" s="3" t="s">
        <v>94</v>
      </c>
      <c r="C170" s="3">
        <v>25880</v>
      </c>
      <c r="D170" s="3">
        <v>24347</v>
      </c>
      <c r="E170" s="3">
        <v>36051</v>
      </c>
    </row>
    <row r="171" spans="1:5" x14ac:dyDescent="0.25">
      <c r="A171" s="3" t="s">
        <v>195</v>
      </c>
      <c r="B171" s="3" t="s">
        <v>95</v>
      </c>
      <c r="C171" s="3">
        <v>11260</v>
      </c>
      <c r="D171" s="3">
        <v>9656</v>
      </c>
      <c r="E171" s="3">
        <v>15001</v>
      </c>
    </row>
    <row r="172" spans="1:5" x14ac:dyDescent="0.25">
      <c r="A172" s="3" t="s">
        <v>195</v>
      </c>
      <c r="B172" s="3" t="s">
        <v>96</v>
      </c>
      <c r="C172" s="3">
        <v>15588</v>
      </c>
      <c r="D172" s="3">
        <v>17364</v>
      </c>
      <c r="E172" s="3">
        <v>29566</v>
      </c>
    </row>
    <row r="173" spans="1:5" x14ac:dyDescent="0.25">
      <c r="A173" s="3" t="s">
        <v>195</v>
      </c>
      <c r="B173" s="3" t="s">
        <v>97</v>
      </c>
      <c r="C173" s="3">
        <v>1633</v>
      </c>
      <c r="D173" s="3">
        <v>1681</v>
      </c>
      <c r="E173" s="3">
        <v>2493</v>
      </c>
    </row>
    <row r="174" spans="1:5" x14ac:dyDescent="0.25">
      <c r="A174" s="3" t="s">
        <v>195</v>
      </c>
      <c r="B174" s="3" t="s">
        <v>98</v>
      </c>
      <c r="C174" s="3">
        <v>969</v>
      </c>
      <c r="D174" s="3">
        <v>1326</v>
      </c>
      <c r="E174" s="3">
        <v>3016</v>
      </c>
    </row>
    <row r="175" spans="1:5" x14ac:dyDescent="0.25">
      <c r="A175" s="3" t="s">
        <v>196</v>
      </c>
      <c r="B175" s="3" t="s">
        <v>83</v>
      </c>
      <c r="C175" s="3">
        <v>11065</v>
      </c>
      <c r="D175" s="3">
        <v>9675</v>
      </c>
      <c r="E175" s="3">
        <v>16110</v>
      </c>
    </row>
    <row r="176" spans="1:5" x14ac:dyDescent="0.25">
      <c r="A176" s="3" t="s">
        <v>196</v>
      </c>
      <c r="B176" s="3" t="s">
        <v>84</v>
      </c>
      <c r="C176" s="3">
        <v>9464</v>
      </c>
      <c r="D176" s="3">
        <v>13365</v>
      </c>
      <c r="E176" s="3">
        <v>19697</v>
      </c>
    </row>
    <row r="177" spans="1:5" x14ac:dyDescent="0.25">
      <c r="A177" s="3" t="s">
        <v>196</v>
      </c>
      <c r="B177" s="3" t="s">
        <v>85</v>
      </c>
      <c r="C177" s="3">
        <v>19776</v>
      </c>
      <c r="D177" s="3">
        <v>24946</v>
      </c>
      <c r="E177" s="3">
        <v>28115</v>
      </c>
    </row>
    <row r="178" spans="1:5" x14ac:dyDescent="0.25">
      <c r="A178" s="3" t="s">
        <v>196</v>
      </c>
      <c r="B178" s="3" t="s">
        <v>86</v>
      </c>
      <c r="C178" s="3">
        <v>10736</v>
      </c>
      <c r="D178" s="3">
        <v>9447</v>
      </c>
      <c r="E178" s="3">
        <v>18200</v>
      </c>
    </row>
    <row r="179" spans="1:5" x14ac:dyDescent="0.25">
      <c r="A179" s="3" t="s">
        <v>196</v>
      </c>
      <c r="B179" s="3" t="s">
        <v>87</v>
      </c>
      <c r="C179" s="3">
        <v>30302</v>
      </c>
      <c r="D179" s="3">
        <v>36960</v>
      </c>
      <c r="E179" s="3">
        <v>49771</v>
      </c>
    </row>
    <row r="180" spans="1:5" x14ac:dyDescent="0.25">
      <c r="A180" s="3" t="s">
        <v>196</v>
      </c>
      <c r="B180" s="3" t="s">
        <v>88</v>
      </c>
      <c r="C180" s="3">
        <v>94327</v>
      </c>
      <c r="D180" s="3">
        <v>74301</v>
      </c>
      <c r="E180" s="3">
        <v>121300</v>
      </c>
    </row>
    <row r="181" spans="1:5" x14ac:dyDescent="0.25">
      <c r="A181" s="3" t="s">
        <v>196</v>
      </c>
      <c r="B181" s="3" t="s">
        <v>89</v>
      </c>
      <c r="C181" s="3">
        <v>158659</v>
      </c>
      <c r="D181" s="3">
        <v>154455</v>
      </c>
      <c r="E181" s="3">
        <v>246169</v>
      </c>
    </row>
    <row r="182" spans="1:5" x14ac:dyDescent="0.25">
      <c r="A182" s="3" t="s">
        <v>196</v>
      </c>
      <c r="B182" s="3" t="s">
        <v>90</v>
      </c>
      <c r="C182" s="3">
        <v>34369</v>
      </c>
      <c r="D182" s="3">
        <v>36993</v>
      </c>
      <c r="E182" s="3">
        <v>60214</v>
      </c>
    </row>
    <row r="183" spans="1:5" x14ac:dyDescent="0.25">
      <c r="A183" s="3" t="s">
        <v>196</v>
      </c>
      <c r="B183" s="3" t="s">
        <v>91</v>
      </c>
      <c r="C183" s="3">
        <v>33205</v>
      </c>
      <c r="D183" s="3">
        <v>32558</v>
      </c>
      <c r="E183" s="3">
        <v>45886</v>
      </c>
    </row>
    <row r="184" spans="1:5" x14ac:dyDescent="0.25">
      <c r="A184" s="3" t="s">
        <v>196</v>
      </c>
      <c r="B184" s="3" t="s">
        <v>92</v>
      </c>
      <c r="C184" s="3"/>
      <c r="D184" s="3">
        <v>16753</v>
      </c>
      <c r="E184" s="3">
        <v>23970</v>
      </c>
    </row>
    <row r="185" spans="1:5" x14ac:dyDescent="0.25">
      <c r="A185" s="3" t="s">
        <v>196</v>
      </c>
      <c r="B185" s="3" t="s">
        <v>93</v>
      </c>
      <c r="C185" s="3">
        <v>90407</v>
      </c>
      <c r="D185" s="3">
        <v>53741</v>
      </c>
      <c r="E185" s="3">
        <v>75309</v>
      </c>
    </row>
    <row r="186" spans="1:5" x14ac:dyDescent="0.25">
      <c r="A186" s="3" t="s">
        <v>196</v>
      </c>
      <c r="B186" s="3" t="s">
        <v>94</v>
      </c>
      <c r="C186" s="3">
        <v>41650</v>
      </c>
      <c r="D186" s="3">
        <v>33049</v>
      </c>
      <c r="E186" s="3">
        <v>50603</v>
      </c>
    </row>
    <row r="187" spans="1:5" x14ac:dyDescent="0.25">
      <c r="A187" s="3" t="s">
        <v>196</v>
      </c>
      <c r="B187" s="3" t="s">
        <v>95</v>
      </c>
      <c r="C187" s="3">
        <v>19978</v>
      </c>
      <c r="D187" s="3">
        <v>11278</v>
      </c>
      <c r="E187" s="3">
        <v>17550</v>
      </c>
    </row>
    <row r="188" spans="1:5" x14ac:dyDescent="0.25">
      <c r="A188" s="3" t="s">
        <v>196</v>
      </c>
      <c r="B188" s="3" t="s">
        <v>96</v>
      </c>
      <c r="C188" s="3">
        <v>24813</v>
      </c>
      <c r="D188" s="3">
        <v>33588</v>
      </c>
      <c r="E188" s="3">
        <v>39614</v>
      </c>
    </row>
    <row r="189" spans="1:5" x14ac:dyDescent="0.25">
      <c r="A189" s="3" t="s">
        <v>196</v>
      </c>
      <c r="B189" s="3" t="s">
        <v>97</v>
      </c>
      <c r="C189" s="3">
        <v>2762</v>
      </c>
      <c r="D189" s="3">
        <v>3840</v>
      </c>
      <c r="E189" s="3">
        <v>5705</v>
      </c>
    </row>
    <row r="190" spans="1:5" x14ac:dyDescent="0.25">
      <c r="A190" s="3" t="s">
        <v>196</v>
      </c>
      <c r="B190" s="3" t="s">
        <v>98</v>
      </c>
      <c r="C190" s="3">
        <v>4229</v>
      </c>
      <c r="D190" s="3">
        <v>3213</v>
      </c>
      <c r="E190" s="3">
        <v>11872</v>
      </c>
    </row>
    <row r="191" spans="1:5" x14ac:dyDescent="0.25">
      <c r="A191" s="3" t="s">
        <v>197</v>
      </c>
      <c r="B191" s="3" t="s">
        <v>83</v>
      </c>
      <c r="C191" s="3">
        <v>54235</v>
      </c>
      <c r="D191" s="3">
        <v>61415</v>
      </c>
      <c r="E191" s="3">
        <v>62408</v>
      </c>
    </row>
    <row r="192" spans="1:5" x14ac:dyDescent="0.25">
      <c r="A192" s="3" t="s">
        <v>197</v>
      </c>
      <c r="B192" s="3" t="s">
        <v>84</v>
      </c>
      <c r="C192" s="3">
        <v>86657</v>
      </c>
      <c r="D192" s="3">
        <v>82481</v>
      </c>
      <c r="E192" s="3">
        <v>102460</v>
      </c>
    </row>
    <row r="193" spans="1:5" x14ac:dyDescent="0.25">
      <c r="A193" s="3" t="s">
        <v>197</v>
      </c>
      <c r="B193" s="3" t="s">
        <v>85</v>
      </c>
      <c r="C193" s="3">
        <v>152626</v>
      </c>
      <c r="D193" s="3">
        <v>157494</v>
      </c>
      <c r="E193" s="3">
        <v>195673</v>
      </c>
    </row>
    <row r="194" spans="1:5" x14ac:dyDescent="0.25">
      <c r="A194" s="3" t="s">
        <v>197</v>
      </c>
      <c r="B194" s="3" t="s">
        <v>86</v>
      </c>
      <c r="C194" s="3">
        <v>72955</v>
      </c>
      <c r="D194" s="3">
        <v>76597</v>
      </c>
      <c r="E194" s="3">
        <v>81112</v>
      </c>
    </row>
    <row r="195" spans="1:5" x14ac:dyDescent="0.25">
      <c r="A195" s="3" t="s">
        <v>197</v>
      </c>
      <c r="B195" s="3" t="s">
        <v>87</v>
      </c>
      <c r="C195" s="3">
        <v>180668</v>
      </c>
      <c r="D195" s="3">
        <v>176308</v>
      </c>
      <c r="E195" s="3">
        <v>218215</v>
      </c>
    </row>
    <row r="196" spans="1:5" x14ac:dyDescent="0.25">
      <c r="A196" s="3" t="s">
        <v>197</v>
      </c>
      <c r="B196" s="3" t="s">
        <v>88</v>
      </c>
      <c r="C196" s="3">
        <v>455120</v>
      </c>
      <c r="D196" s="3">
        <v>502553</v>
      </c>
      <c r="E196" s="3">
        <v>512238</v>
      </c>
    </row>
    <row r="197" spans="1:5" x14ac:dyDescent="0.25">
      <c r="A197" s="3" t="s">
        <v>197</v>
      </c>
      <c r="B197" s="3" t="s">
        <v>89</v>
      </c>
      <c r="C197" s="3">
        <v>2021364</v>
      </c>
      <c r="D197" s="3">
        <v>2164075</v>
      </c>
      <c r="E197" s="3">
        <v>2490003</v>
      </c>
    </row>
    <row r="198" spans="1:5" x14ac:dyDescent="0.25">
      <c r="A198" s="3" t="s">
        <v>197</v>
      </c>
      <c r="B198" s="3" t="s">
        <v>90</v>
      </c>
      <c r="C198" s="3">
        <v>229032</v>
      </c>
      <c r="D198" s="3">
        <v>240469</v>
      </c>
      <c r="E198" s="3">
        <v>257494</v>
      </c>
    </row>
    <row r="199" spans="1:5" x14ac:dyDescent="0.25">
      <c r="A199" s="3" t="s">
        <v>197</v>
      </c>
      <c r="B199" s="3" t="s">
        <v>91</v>
      </c>
      <c r="C199" s="3">
        <v>275850</v>
      </c>
      <c r="D199" s="3">
        <v>290465</v>
      </c>
      <c r="E199" s="3">
        <v>327491</v>
      </c>
    </row>
    <row r="200" spans="1:5" x14ac:dyDescent="0.25">
      <c r="A200" s="3" t="s">
        <v>197</v>
      </c>
      <c r="B200" s="3" t="s">
        <v>92</v>
      </c>
      <c r="C200" s="3"/>
      <c r="D200" s="3">
        <v>118900</v>
      </c>
      <c r="E200" s="3">
        <v>133253</v>
      </c>
    </row>
    <row r="201" spans="1:5" x14ac:dyDescent="0.25">
      <c r="A201" s="3" t="s">
        <v>197</v>
      </c>
      <c r="B201" s="3" t="s">
        <v>93</v>
      </c>
      <c r="C201" s="3">
        <v>517161</v>
      </c>
      <c r="D201" s="3">
        <v>454800</v>
      </c>
      <c r="E201" s="3">
        <v>455034</v>
      </c>
    </row>
    <row r="202" spans="1:5" x14ac:dyDescent="0.25">
      <c r="A202" s="3" t="s">
        <v>197</v>
      </c>
      <c r="B202" s="3" t="s">
        <v>94</v>
      </c>
      <c r="C202" s="3">
        <v>214423</v>
      </c>
      <c r="D202" s="3">
        <v>243918</v>
      </c>
      <c r="E202" s="3">
        <v>250405</v>
      </c>
    </row>
    <row r="203" spans="1:5" x14ac:dyDescent="0.25">
      <c r="A203" s="3" t="s">
        <v>197</v>
      </c>
      <c r="B203" s="3" t="s">
        <v>95</v>
      </c>
      <c r="C203" s="3">
        <v>85922</v>
      </c>
      <c r="D203" s="3">
        <v>97138</v>
      </c>
      <c r="E203" s="3">
        <v>100346</v>
      </c>
    </row>
    <row r="204" spans="1:5" x14ac:dyDescent="0.25">
      <c r="A204" s="3" t="s">
        <v>197</v>
      </c>
      <c r="B204" s="3" t="s">
        <v>96</v>
      </c>
      <c r="C204" s="3">
        <v>213959</v>
      </c>
      <c r="D204" s="3">
        <v>210880</v>
      </c>
      <c r="E204" s="3">
        <v>224423</v>
      </c>
    </row>
    <row r="205" spans="1:5" x14ac:dyDescent="0.25">
      <c r="A205" s="3" t="s">
        <v>197</v>
      </c>
      <c r="B205" s="3" t="s">
        <v>97</v>
      </c>
      <c r="C205" s="3">
        <v>26708</v>
      </c>
      <c r="D205" s="3">
        <v>28244</v>
      </c>
      <c r="E205" s="3">
        <v>29308</v>
      </c>
    </row>
    <row r="206" spans="1:5" x14ac:dyDescent="0.25">
      <c r="A206" s="3" t="s">
        <v>197</v>
      </c>
      <c r="B206" s="3" t="s">
        <v>98</v>
      </c>
      <c r="C206" s="3">
        <v>52198</v>
      </c>
      <c r="D206" s="3">
        <v>52197</v>
      </c>
      <c r="E206" s="3">
        <v>52044</v>
      </c>
    </row>
    <row r="209" spans="1:5" x14ac:dyDescent="0.25">
      <c r="A209" s="31" t="s">
        <v>80</v>
      </c>
      <c r="B209" s="31"/>
      <c r="C209" s="31"/>
      <c r="D209" s="31"/>
      <c r="E209" s="31"/>
    </row>
    <row r="210" spans="1:5" x14ac:dyDescent="0.25">
      <c r="A210" s="4" t="s">
        <v>64</v>
      </c>
      <c r="B210" s="4" t="s">
        <v>5</v>
      </c>
      <c r="C210" s="4" t="s">
        <v>69</v>
      </c>
      <c r="D210" s="4" t="s">
        <v>70</v>
      </c>
      <c r="E210" s="4" t="s">
        <v>72</v>
      </c>
    </row>
    <row r="211" spans="1:5" x14ac:dyDescent="0.25">
      <c r="A211" s="3" t="s">
        <v>194</v>
      </c>
      <c r="B211" s="3" t="s">
        <v>83</v>
      </c>
      <c r="C211" s="3">
        <v>84</v>
      </c>
      <c r="D211" s="3">
        <v>98</v>
      </c>
      <c r="E211" s="3">
        <v>119</v>
      </c>
    </row>
    <row r="212" spans="1:5" x14ac:dyDescent="0.25">
      <c r="A212" s="3" t="s">
        <v>194</v>
      </c>
      <c r="B212" s="3" t="s">
        <v>84</v>
      </c>
      <c r="C212" s="3">
        <v>92</v>
      </c>
      <c r="D212" s="3">
        <v>77</v>
      </c>
      <c r="E212" s="3">
        <v>68</v>
      </c>
    </row>
    <row r="213" spans="1:5" x14ac:dyDescent="0.25">
      <c r="A213" s="3" t="s">
        <v>194</v>
      </c>
      <c r="B213" s="3" t="s">
        <v>85</v>
      </c>
      <c r="C213" s="3">
        <v>78</v>
      </c>
      <c r="D213" s="3">
        <v>95</v>
      </c>
      <c r="E213" s="3">
        <v>200</v>
      </c>
    </row>
    <row r="214" spans="1:5" x14ac:dyDescent="0.25">
      <c r="A214" s="3" t="s">
        <v>194</v>
      </c>
      <c r="B214" s="3" t="s">
        <v>86</v>
      </c>
      <c r="C214" s="3">
        <v>51</v>
      </c>
      <c r="D214" s="3">
        <v>107</v>
      </c>
      <c r="E214" s="3">
        <v>196</v>
      </c>
    </row>
    <row r="215" spans="1:5" x14ac:dyDescent="0.25">
      <c r="A215" s="3" t="s">
        <v>194</v>
      </c>
      <c r="B215" s="3" t="s">
        <v>87</v>
      </c>
      <c r="C215" s="3">
        <v>160</v>
      </c>
      <c r="D215" s="3">
        <v>258</v>
      </c>
      <c r="E215" s="3">
        <v>315</v>
      </c>
    </row>
    <row r="216" spans="1:5" x14ac:dyDescent="0.25">
      <c r="A216" s="3" t="s">
        <v>194</v>
      </c>
      <c r="B216" s="3" t="s">
        <v>88</v>
      </c>
      <c r="C216" s="3">
        <v>547</v>
      </c>
      <c r="D216" s="3">
        <v>427</v>
      </c>
      <c r="E216" s="3">
        <v>578</v>
      </c>
    </row>
    <row r="217" spans="1:5" x14ac:dyDescent="0.25">
      <c r="A217" s="3" t="s">
        <v>194</v>
      </c>
      <c r="B217" s="3" t="s">
        <v>89</v>
      </c>
      <c r="C217" s="3">
        <v>135</v>
      </c>
      <c r="D217" s="3">
        <v>200</v>
      </c>
      <c r="E217" s="3">
        <v>280</v>
      </c>
    </row>
    <row r="218" spans="1:5" x14ac:dyDescent="0.25">
      <c r="A218" s="3" t="s">
        <v>194</v>
      </c>
      <c r="B218" s="3" t="s">
        <v>90</v>
      </c>
      <c r="C218" s="3">
        <v>423</v>
      </c>
      <c r="D218" s="3">
        <v>304</v>
      </c>
      <c r="E218" s="3">
        <v>288</v>
      </c>
    </row>
    <row r="219" spans="1:5" x14ac:dyDescent="0.25">
      <c r="A219" s="3" t="s">
        <v>194</v>
      </c>
      <c r="B219" s="3" t="s">
        <v>91</v>
      </c>
      <c r="C219" s="3">
        <v>336</v>
      </c>
      <c r="D219" s="3">
        <v>450</v>
      </c>
      <c r="E219" s="3">
        <v>336</v>
      </c>
    </row>
    <row r="220" spans="1:5" x14ac:dyDescent="0.25">
      <c r="A220" s="3" t="s">
        <v>194</v>
      </c>
      <c r="B220" s="3" t="s">
        <v>92</v>
      </c>
      <c r="C220" s="3"/>
      <c r="D220" s="3">
        <v>240</v>
      </c>
      <c r="E220" s="3">
        <v>380</v>
      </c>
    </row>
    <row r="221" spans="1:5" x14ac:dyDescent="0.25">
      <c r="A221" s="3" t="s">
        <v>194</v>
      </c>
      <c r="B221" s="3" t="s">
        <v>93</v>
      </c>
      <c r="C221" s="3">
        <v>519</v>
      </c>
      <c r="D221" s="3">
        <v>422</v>
      </c>
      <c r="E221" s="3">
        <v>483</v>
      </c>
    </row>
    <row r="222" spans="1:5" x14ac:dyDescent="0.25">
      <c r="A222" s="3" t="s">
        <v>194</v>
      </c>
      <c r="B222" s="3" t="s">
        <v>94</v>
      </c>
      <c r="C222" s="3">
        <v>929</v>
      </c>
      <c r="D222" s="3">
        <v>583</v>
      </c>
      <c r="E222" s="3">
        <v>487</v>
      </c>
    </row>
    <row r="223" spans="1:5" x14ac:dyDescent="0.25">
      <c r="A223" s="3" t="s">
        <v>194</v>
      </c>
      <c r="B223" s="3" t="s">
        <v>95</v>
      </c>
      <c r="C223" s="3">
        <v>449</v>
      </c>
      <c r="D223" s="3">
        <v>476</v>
      </c>
      <c r="E223" s="3">
        <v>418</v>
      </c>
    </row>
    <row r="224" spans="1:5" x14ac:dyDescent="0.25">
      <c r="A224" s="3" t="s">
        <v>194</v>
      </c>
      <c r="B224" s="3" t="s">
        <v>96</v>
      </c>
      <c r="C224" s="3">
        <v>652</v>
      </c>
      <c r="D224" s="3">
        <v>460</v>
      </c>
      <c r="E224" s="3">
        <v>452</v>
      </c>
    </row>
    <row r="225" spans="1:5" x14ac:dyDescent="0.25">
      <c r="A225" s="3" t="s">
        <v>194</v>
      </c>
      <c r="B225" s="3" t="s">
        <v>97</v>
      </c>
      <c r="C225" s="3">
        <v>115</v>
      </c>
      <c r="D225" s="3">
        <v>117</v>
      </c>
      <c r="E225" s="3">
        <v>122</v>
      </c>
    </row>
    <row r="226" spans="1:5" x14ac:dyDescent="0.25">
      <c r="A226" s="3" t="s">
        <v>194</v>
      </c>
      <c r="B226" s="3" t="s">
        <v>98</v>
      </c>
      <c r="C226" s="3">
        <v>142</v>
      </c>
      <c r="D226" s="3">
        <v>60</v>
      </c>
      <c r="E226" s="3">
        <v>101</v>
      </c>
    </row>
    <row r="227" spans="1:5" x14ac:dyDescent="0.25">
      <c r="A227" s="3" t="s">
        <v>195</v>
      </c>
      <c r="B227" s="3" t="s">
        <v>83</v>
      </c>
      <c r="C227" s="3">
        <v>76</v>
      </c>
      <c r="D227" s="3">
        <v>152</v>
      </c>
      <c r="E227" s="3">
        <v>130</v>
      </c>
    </row>
    <row r="228" spans="1:5" x14ac:dyDescent="0.25">
      <c r="A228" s="3" t="s">
        <v>195</v>
      </c>
      <c r="B228" s="3" t="s">
        <v>84</v>
      </c>
      <c r="C228" s="3">
        <v>166</v>
      </c>
      <c r="D228" s="3">
        <v>64</v>
      </c>
      <c r="E228" s="3">
        <v>97</v>
      </c>
    </row>
    <row r="229" spans="1:5" x14ac:dyDescent="0.25">
      <c r="A229" s="3" t="s">
        <v>195</v>
      </c>
      <c r="B229" s="3" t="s">
        <v>85</v>
      </c>
      <c r="C229" s="3">
        <v>125</v>
      </c>
      <c r="D229" s="3">
        <v>111</v>
      </c>
      <c r="E229" s="3">
        <v>91</v>
      </c>
    </row>
    <row r="230" spans="1:5" x14ac:dyDescent="0.25">
      <c r="A230" s="3" t="s">
        <v>195</v>
      </c>
      <c r="B230" s="3" t="s">
        <v>86</v>
      </c>
      <c r="C230" s="3">
        <v>109</v>
      </c>
      <c r="D230" s="3">
        <v>137</v>
      </c>
      <c r="E230" s="3">
        <v>191</v>
      </c>
    </row>
    <row r="231" spans="1:5" x14ac:dyDescent="0.25">
      <c r="A231" s="3" t="s">
        <v>195</v>
      </c>
      <c r="B231" s="3" t="s">
        <v>87</v>
      </c>
      <c r="C231" s="3">
        <v>166</v>
      </c>
      <c r="D231" s="3">
        <v>192</v>
      </c>
      <c r="E231" s="3">
        <v>163</v>
      </c>
    </row>
    <row r="232" spans="1:5" x14ac:dyDescent="0.25">
      <c r="A232" s="3" t="s">
        <v>195</v>
      </c>
      <c r="B232" s="3" t="s">
        <v>88</v>
      </c>
      <c r="C232" s="3">
        <v>676</v>
      </c>
      <c r="D232" s="3">
        <v>370</v>
      </c>
      <c r="E232" s="3">
        <v>528</v>
      </c>
    </row>
    <row r="233" spans="1:5" x14ac:dyDescent="0.25">
      <c r="A233" s="3" t="s">
        <v>195</v>
      </c>
      <c r="B233" s="3" t="s">
        <v>89</v>
      </c>
      <c r="C233" s="3">
        <v>214</v>
      </c>
      <c r="D233" s="3">
        <v>297</v>
      </c>
      <c r="E233" s="3">
        <v>386</v>
      </c>
    </row>
    <row r="234" spans="1:5" x14ac:dyDescent="0.25">
      <c r="A234" s="3" t="s">
        <v>195</v>
      </c>
      <c r="B234" s="3" t="s">
        <v>90</v>
      </c>
      <c r="C234" s="3">
        <v>728</v>
      </c>
      <c r="D234" s="3">
        <v>455</v>
      </c>
      <c r="E234" s="3">
        <v>526</v>
      </c>
    </row>
    <row r="235" spans="1:5" x14ac:dyDescent="0.25">
      <c r="A235" s="3" t="s">
        <v>195</v>
      </c>
      <c r="B235" s="3" t="s">
        <v>91</v>
      </c>
      <c r="C235" s="3">
        <v>444</v>
      </c>
      <c r="D235" s="3">
        <v>280</v>
      </c>
      <c r="E235" s="3">
        <v>387</v>
      </c>
    </row>
    <row r="236" spans="1:5" x14ac:dyDescent="0.25">
      <c r="A236" s="3" t="s">
        <v>195</v>
      </c>
      <c r="B236" s="3" t="s">
        <v>92</v>
      </c>
      <c r="C236" s="3"/>
      <c r="D236" s="3">
        <v>281</v>
      </c>
      <c r="E236" s="3">
        <v>323</v>
      </c>
    </row>
    <row r="237" spans="1:5" x14ac:dyDescent="0.25">
      <c r="A237" s="3" t="s">
        <v>195</v>
      </c>
      <c r="B237" s="3" t="s">
        <v>93</v>
      </c>
      <c r="C237" s="3">
        <v>926</v>
      </c>
      <c r="D237" s="3">
        <v>329</v>
      </c>
      <c r="E237" s="3">
        <v>543</v>
      </c>
    </row>
    <row r="238" spans="1:5" x14ac:dyDescent="0.25">
      <c r="A238" s="3" t="s">
        <v>195</v>
      </c>
      <c r="B238" s="3" t="s">
        <v>94</v>
      </c>
      <c r="C238" s="3">
        <v>733</v>
      </c>
      <c r="D238" s="3">
        <v>456</v>
      </c>
      <c r="E238" s="3">
        <v>539</v>
      </c>
    </row>
    <row r="239" spans="1:5" x14ac:dyDescent="0.25">
      <c r="A239" s="3" t="s">
        <v>195</v>
      </c>
      <c r="B239" s="3" t="s">
        <v>95</v>
      </c>
      <c r="C239" s="3">
        <v>470</v>
      </c>
      <c r="D239" s="3">
        <v>291</v>
      </c>
      <c r="E239" s="3">
        <v>432</v>
      </c>
    </row>
    <row r="240" spans="1:5" x14ac:dyDescent="0.25">
      <c r="A240" s="3" t="s">
        <v>195</v>
      </c>
      <c r="B240" s="3" t="s">
        <v>96</v>
      </c>
      <c r="C240" s="3">
        <v>522</v>
      </c>
      <c r="D240" s="3">
        <v>291</v>
      </c>
      <c r="E240" s="3">
        <v>390</v>
      </c>
    </row>
    <row r="241" spans="1:5" x14ac:dyDescent="0.25">
      <c r="A241" s="3" t="s">
        <v>195</v>
      </c>
      <c r="B241" s="3" t="s">
        <v>97</v>
      </c>
      <c r="C241" s="3">
        <v>56</v>
      </c>
      <c r="D241" s="3">
        <v>72</v>
      </c>
      <c r="E241" s="3">
        <v>100</v>
      </c>
    </row>
    <row r="242" spans="1:5" x14ac:dyDescent="0.25">
      <c r="A242" s="3" t="s">
        <v>195</v>
      </c>
      <c r="B242" s="3" t="s">
        <v>98</v>
      </c>
      <c r="C242" s="3">
        <v>65</v>
      </c>
      <c r="D242" s="3">
        <v>55</v>
      </c>
      <c r="E242" s="3">
        <v>94</v>
      </c>
    </row>
    <row r="243" spans="1:5" x14ac:dyDescent="0.25">
      <c r="A243" s="3" t="s">
        <v>196</v>
      </c>
      <c r="B243" s="3" t="s">
        <v>83</v>
      </c>
      <c r="C243" s="3">
        <v>139</v>
      </c>
      <c r="D243" s="3">
        <v>311</v>
      </c>
      <c r="E243" s="3">
        <v>466</v>
      </c>
    </row>
    <row r="244" spans="1:5" x14ac:dyDescent="0.25">
      <c r="A244" s="3" t="s">
        <v>196</v>
      </c>
      <c r="B244" s="3" t="s">
        <v>84</v>
      </c>
      <c r="C244" s="3">
        <v>314</v>
      </c>
      <c r="D244" s="3">
        <v>404</v>
      </c>
      <c r="E244" s="3">
        <v>356</v>
      </c>
    </row>
    <row r="245" spans="1:5" x14ac:dyDescent="0.25">
      <c r="A245" s="3" t="s">
        <v>196</v>
      </c>
      <c r="B245" s="3" t="s">
        <v>85</v>
      </c>
      <c r="C245" s="3">
        <v>335</v>
      </c>
      <c r="D245" s="3">
        <v>313</v>
      </c>
      <c r="E245" s="3">
        <v>328</v>
      </c>
    </row>
    <row r="246" spans="1:5" x14ac:dyDescent="0.25">
      <c r="A246" s="3" t="s">
        <v>196</v>
      </c>
      <c r="B246" s="3" t="s">
        <v>86</v>
      </c>
      <c r="C246" s="3">
        <v>443</v>
      </c>
      <c r="D246" s="3">
        <v>225</v>
      </c>
      <c r="E246" s="3">
        <v>503</v>
      </c>
    </row>
    <row r="247" spans="1:5" x14ac:dyDescent="0.25">
      <c r="A247" s="3" t="s">
        <v>196</v>
      </c>
      <c r="B247" s="3" t="s">
        <v>87</v>
      </c>
      <c r="C247" s="3">
        <v>494</v>
      </c>
      <c r="D247" s="3">
        <v>424</v>
      </c>
      <c r="E247" s="3">
        <v>457</v>
      </c>
    </row>
    <row r="248" spans="1:5" x14ac:dyDescent="0.25">
      <c r="A248" s="3" t="s">
        <v>196</v>
      </c>
      <c r="B248" s="3" t="s">
        <v>88</v>
      </c>
      <c r="C248" s="3">
        <v>1474</v>
      </c>
      <c r="D248" s="3">
        <v>857</v>
      </c>
      <c r="E248" s="3">
        <v>1272</v>
      </c>
    </row>
    <row r="249" spans="1:5" x14ac:dyDescent="0.25">
      <c r="A249" s="3" t="s">
        <v>196</v>
      </c>
      <c r="B249" s="3" t="s">
        <v>89</v>
      </c>
      <c r="C249" s="3">
        <v>1225</v>
      </c>
      <c r="D249" s="3">
        <v>956</v>
      </c>
      <c r="E249" s="3">
        <v>1217</v>
      </c>
    </row>
    <row r="250" spans="1:5" x14ac:dyDescent="0.25">
      <c r="A250" s="3" t="s">
        <v>196</v>
      </c>
      <c r="B250" s="3" t="s">
        <v>90</v>
      </c>
      <c r="C250" s="3">
        <v>983</v>
      </c>
      <c r="D250" s="3">
        <v>672</v>
      </c>
      <c r="E250" s="3">
        <v>856</v>
      </c>
    </row>
    <row r="251" spans="1:5" x14ac:dyDescent="0.25">
      <c r="A251" s="3" t="s">
        <v>196</v>
      </c>
      <c r="B251" s="3" t="s">
        <v>91</v>
      </c>
      <c r="C251" s="3">
        <v>626</v>
      </c>
      <c r="D251" s="3">
        <v>425</v>
      </c>
      <c r="E251" s="3">
        <v>553</v>
      </c>
    </row>
    <row r="252" spans="1:5" x14ac:dyDescent="0.25">
      <c r="A252" s="3" t="s">
        <v>196</v>
      </c>
      <c r="B252" s="3" t="s">
        <v>92</v>
      </c>
      <c r="C252" s="3"/>
      <c r="D252" s="3">
        <v>306</v>
      </c>
      <c r="E252" s="3">
        <v>419</v>
      </c>
    </row>
    <row r="253" spans="1:5" x14ac:dyDescent="0.25">
      <c r="A253" s="3" t="s">
        <v>196</v>
      </c>
      <c r="B253" s="3" t="s">
        <v>93</v>
      </c>
      <c r="C253" s="3">
        <v>1570</v>
      </c>
      <c r="D253" s="3">
        <v>806</v>
      </c>
      <c r="E253" s="3">
        <v>958</v>
      </c>
    </row>
    <row r="254" spans="1:5" x14ac:dyDescent="0.25">
      <c r="A254" s="3" t="s">
        <v>196</v>
      </c>
      <c r="B254" s="3" t="s">
        <v>94</v>
      </c>
      <c r="C254" s="3">
        <v>929</v>
      </c>
      <c r="D254" s="3">
        <v>528</v>
      </c>
      <c r="E254" s="3">
        <v>694</v>
      </c>
    </row>
    <row r="255" spans="1:5" x14ac:dyDescent="0.25">
      <c r="A255" s="3" t="s">
        <v>196</v>
      </c>
      <c r="B255" s="3" t="s">
        <v>95</v>
      </c>
      <c r="C255" s="3">
        <v>559</v>
      </c>
      <c r="D255" s="3">
        <v>330</v>
      </c>
      <c r="E255" s="3">
        <v>455</v>
      </c>
    </row>
    <row r="256" spans="1:5" x14ac:dyDescent="0.25">
      <c r="A256" s="3" t="s">
        <v>196</v>
      </c>
      <c r="B256" s="3" t="s">
        <v>96</v>
      </c>
      <c r="C256" s="3">
        <v>613</v>
      </c>
      <c r="D256" s="3">
        <v>483</v>
      </c>
      <c r="E256" s="3">
        <v>480</v>
      </c>
    </row>
    <row r="257" spans="1:5" x14ac:dyDescent="0.25">
      <c r="A257" s="3" t="s">
        <v>196</v>
      </c>
      <c r="B257" s="3" t="s">
        <v>97</v>
      </c>
      <c r="C257" s="3">
        <v>111</v>
      </c>
      <c r="D257" s="3">
        <v>173</v>
      </c>
      <c r="E257" s="3">
        <v>213</v>
      </c>
    </row>
    <row r="258" spans="1:5" x14ac:dyDescent="0.25">
      <c r="A258" s="3" t="s">
        <v>196</v>
      </c>
      <c r="B258" s="3" t="s">
        <v>98</v>
      </c>
      <c r="C258" s="3">
        <v>165</v>
      </c>
      <c r="D258" s="3">
        <v>121</v>
      </c>
      <c r="E258" s="3">
        <v>314</v>
      </c>
    </row>
    <row r="259" spans="1:5" x14ac:dyDescent="0.25">
      <c r="A259" s="3" t="s">
        <v>197</v>
      </c>
      <c r="B259" s="3" t="s">
        <v>83</v>
      </c>
      <c r="C259" s="3">
        <v>575</v>
      </c>
      <c r="D259" s="3">
        <v>2038</v>
      </c>
      <c r="E259" s="3">
        <v>1989</v>
      </c>
    </row>
    <row r="260" spans="1:5" x14ac:dyDescent="0.25">
      <c r="A260" s="3" t="s">
        <v>197</v>
      </c>
      <c r="B260" s="3" t="s">
        <v>84</v>
      </c>
      <c r="C260" s="3">
        <v>1947</v>
      </c>
      <c r="D260" s="3">
        <v>2387</v>
      </c>
      <c r="E260" s="3">
        <v>2271</v>
      </c>
    </row>
    <row r="261" spans="1:5" x14ac:dyDescent="0.25">
      <c r="A261" s="3" t="s">
        <v>197</v>
      </c>
      <c r="B261" s="3" t="s">
        <v>85</v>
      </c>
      <c r="C261" s="3">
        <v>1472</v>
      </c>
      <c r="D261" s="3">
        <v>2095</v>
      </c>
      <c r="E261" s="3">
        <v>2422</v>
      </c>
    </row>
    <row r="262" spans="1:5" x14ac:dyDescent="0.25">
      <c r="A262" s="3" t="s">
        <v>197</v>
      </c>
      <c r="B262" s="3" t="s">
        <v>86</v>
      </c>
      <c r="C262" s="3">
        <v>3372</v>
      </c>
      <c r="D262" s="3">
        <v>1702</v>
      </c>
      <c r="E262" s="3">
        <v>2306</v>
      </c>
    </row>
    <row r="263" spans="1:5" x14ac:dyDescent="0.25">
      <c r="A263" s="3" t="s">
        <v>197</v>
      </c>
      <c r="B263" s="3" t="s">
        <v>87</v>
      </c>
      <c r="C263" s="3">
        <v>2916</v>
      </c>
      <c r="D263" s="3">
        <v>2242</v>
      </c>
      <c r="E263" s="3">
        <v>2005</v>
      </c>
    </row>
    <row r="264" spans="1:5" x14ac:dyDescent="0.25">
      <c r="A264" s="3" t="s">
        <v>197</v>
      </c>
      <c r="B264" s="3" t="s">
        <v>88</v>
      </c>
      <c r="C264" s="3">
        <v>6219</v>
      </c>
      <c r="D264" s="3">
        <v>4875</v>
      </c>
      <c r="E264" s="3">
        <v>4905</v>
      </c>
    </row>
    <row r="265" spans="1:5" x14ac:dyDescent="0.25">
      <c r="A265" s="3" t="s">
        <v>197</v>
      </c>
      <c r="B265" s="3" t="s">
        <v>89</v>
      </c>
      <c r="C265" s="3">
        <v>16022</v>
      </c>
      <c r="D265" s="3">
        <v>11993</v>
      </c>
      <c r="E265" s="3">
        <v>11189</v>
      </c>
    </row>
    <row r="266" spans="1:5" x14ac:dyDescent="0.25">
      <c r="A266" s="3" t="s">
        <v>197</v>
      </c>
      <c r="B266" s="3" t="s">
        <v>90</v>
      </c>
      <c r="C266" s="3">
        <v>5010</v>
      </c>
      <c r="D266" s="3">
        <v>3802</v>
      </c>
      <c r="E266" s="3">
        <v>3389</v>
      </c>
    </row>
    <row r="267" spans="1:5" x14ac:dyDescent="0.25">
      <c r="A267" s="3" t="s">
        <v>197</v>
      </c>
      <c r="B267" s="3" t="s">
        <v>91</v>
      </c>
      <c r="C267" s="3">
        <v>4260</v>
      </c>
      <c r="D267" s="3">
        <v>3980</v>
      </c>
      <c r="E267" s="3">
        <v>3857</v>
      </c>
    </row>
    <row r="268" spans="1:5" x14ac:dyDescent="0.25">
      <c r="A268" s="3" t="s">
        <v>197</v>
      </c>
      <c r="B268" s="3" t="s">
        <v>92</v>
      </c>
      <c r="C268" s="3"/>
      <c r="D268" s="3">
        <v>2020</v>
      </c>
      <c r="E268" s="3">
        <v>2145</v>
      </c>
    </row>
    <row r="269" spans="1:5" x14ac:dyDescent="0.25">
      <c r="A269" s="3" t="s">
        <v>197</v>
      </c>
      <c r="B269" s="3" t="s">
        <v>93</v>
      </c>
      <c r="C269" s="3">
        <v>8408</v>
      </c>
      <c r="D269" s="3">
        <v>5607</v>
      </c>
      <c r="E269" s="3">
        <v>5072</v>
      </c>
    </row>
    <row r="270" spans="1:5" x14ac:dyDescent="0.25">
      <c r="A270" s="3" t="s">
        <v>197</v>
      </c>
      <c r="B270" s="3" t="s">
        <v>94</v>
      </c>
      <c r="C270" s="3">
        <v>4411</v>
      </c>
      <c r="D270" s="3">
        <v>3608</v>
      </c>
      <c r="E270" s="3">
        <v>3158</v>
      </c>
    </row>
    <row r="271" spans="1:5" x14ac:dyDescent="0.25">
      <c r="A271" s="3" t="s">
        <v>197</v>
      </c>
      <c r="B271" s="3" t="s">
        <v>95</v>
      </c>
      <c r="C271" s="3">
        <v>1879</v>
      </c>
      <c r="D271" s="3">
        <v>2286</v>
      </c>
      <c r="E271" s="3">
        <v>2533</v>
      </c>
    </row>
    <row r="272" spans="1:5" x14ac:dyDescent="0.25">
      <c r="A272" s="3" t="s">
        <v>197</v>
      </c>
      <c r="B272" s="3" t="s">
        <v>96</v>
      </c>
      <c r="C272" s="3">
        <v>4374</v>
      </c>
      <c r="D272" s="3">
        <v>2899</v>
      </c>
      <c r="E272" s="3">
        <v>2576</v>
      </c>
    </row>
    <row r="273" spans="1:5" x14ac:dyDescent="0.25">
      <c r="A273" s="3" t="s">
        <v>197</v>
      </c>
      <c r="B273" s="3" t="s">
        <v>97</v>
      </c>
      <c r="C273" s="3">
        <v>866</v>
      </c>
      <c r="D273" s="3">
        <v>1420</v>
      </c>
      <c r="E273" s="3">
        <v>998</v>
      </c>
    </row>
    <row r="274" spans="1:5" x14ac:dyDescent="0.25">
      <c r="A274" s="3" t="s">
        <v>197</v>
      </c>
      <c r="B274" s="3" t="s">
        <v>98</v>
      </c>
      <c r="C274" s="3">
        <v>1514</v>
      </c>
      <c r="D274" s="3">
        <v>2059</v>
      </c>
      <c r="E274" s="3">
        <v>1445</v>
      </c>
    </row>
  </sheetData>
  <mergeCells count="4">
    <mergeCell ref="A5:E5"/>
    <mergeCell ref="A73:E73"/>
    <mergeCell ref="A141:E141"/>
    <mergeCell ref="A209:E209"/>
  </mergeCells>
  <pageMargins left="0.7" right="0.7" top="0.75" bottom="0.75" header="0.3" footer="0.3"/>
  <pageSetup paperSize="9" orientation="portrait" horizontalDpi="300" verticalDpi="300"/>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dimension ref="A1:G26"/>
  <sheetViews>
    <sheetView workbookViewId="0"/>
  </sheetViews>
  <sheetFormatPr baseColWidth="10" defaultColWidth="11.42578125" defaultRowHeight="15" x14ac:dyDescent="0.25"/>
  <cols>
    <col min="1" max="1" width="11" bestFit="1" customWidth="1"/>
    <col min="2" max="2" width="12.42578125" bestFit="1" customWidth="1"/>
  </cols>
  <sheetData>
    <row r="1" spans="1:7" x14ac:dyDescent="0.25">
      <c r="A1" s="5" t="str">
        <f>HYPERLINK("#'Indice'!A1", "Indice")</f>
        <v>Indice</v>
      </c>
    </row>
    <row r="2" spans="1:7" x14ac:dyDescent="0.25">
      <c r="A2" s="15" t="s">
        <v>198</v>
      </c>
    </row>
    <row r="3" spans="1:7" x14ac:dyDescent="0.25">
      <c r="A3" s="8" t="s">
        <v>62</v>
      </c>
    </row>
    <row r="5" spans="1:7" x14ac:dyDescent="0.25">
      <c r="A5" s="31" t="s">
        <v>63</v>
      </c>
      <c r="B5" s="31"/>
      <c r="C5" s="31"/>
      <c r="D5" s="31"/>
      <c r="E5" s="31"/>
      <c r="F5" s="31"/>
      <c r="G5" s="31"/>
    </row>
    <row r="6" spans="1:7" x14ac:dyDescent="0.25">
      <c r="A6" s="4" t="s">
        <v>64</v>
      </c>
      <c r="B6" s="4" t="s">
        <v>5</v>
      </c>
      <c r="C6" s="4" t="s">
        <v>67</v>
      </c>
      <c r="D6" s="4" t="s">
        <v>68</v>
      </c>
      <c r="E6" s="4" t="s">
        <v>69</v>
      </c>
      <c r="F6" s="4" t="s">
        <v>70</v>
      </c>
      <c r="G6" s="4" t="s">
        <v>72</v>
      </c>
    </row>
    <row r="7" spans="1:7" x14ac:dyDescent="0.25">
      <c r="A7" s="1" t="s">
        <v>199</v>
      </c>
      <c r="B7" s="1" t="s">
        <v>74</v>
      </c>
      <c r="C7" s="1">
        <v>93.144992814679938</v>
      </c>
      <c r="D7" s="1">
        <v>93.195985682284032</v>
      </c>
      <c r="E7" s="1">
        <v>92.134664940229442</v>
      </c>
      <c r="F7" s="1">
        <v>90.169783895339279</v>
      </c>
      <c r="G7" s="1">
        <v>86.336491955737088</v>
      </c>
    </row>
    <row r="8" spans="1:7" x14ac:dyDescent="0.25">
      <c r="A8" s="1" t="s">
        <v>200</v>
      </c>
      <c r="B8" s="1" t="s">
        <v>74</v>
      </c>
      <c r="C8" s="1">
        <v>6.8550071853200558</v>
      </c>
      <c r="D8" s="1">
        <v>6.8040143177159687</v>
      </c>
      <c r="E8" s="1">
        <v>7.8653350597705618</v>
      </c>
      <c r="F8" s="1">
        <v>9.830216104660721</v>
      </c>
      <c r="G8" s="1">
        <v>13.663508044262915</v>
      </c>
    </row>
    <row r="11" spans="1:7" x14ac:dyDescent="0.25">
      <c r="A11" s="31" t="s">
        <v>78</v>
      </c>
      <c r="B11" s="31"/>
      <c r="C11" s="31"/>
      <c r="D11" s="31"/>
      <c r="E11" s="31"/>
      <c r="F11" s="31"/>
      <c r="G11" s="31"/>
    </row>
    <row r="12" spans="1:7" x14ac:dyDescent="0.25">
      <c r="A12" s="4" t="s">
        <v>64</v>
      </c>
      <c r="B12" s="4" t="s">
        <v>5</v>
      </c>
      <c r="C12" s="4" t="s">
        <v>67</v>
      </c>
      <c r="D12" s="4" t="s">
        <v>68</v>
      </c>
      <c r="E12" s="4" t="s">
        <v>69</v>
      </c>
      <c r="F12" s="4" t="s">
        <v>70</v>
      </c>
      <c r="G12" s="4" t="s">
        <v>72</v>
      </c>
    </row>
    <row r="13" spans="1:7" x14ac:dyDescent="0.25">
      <c r="A13" s="2" t="s">
        <v>199</v>
      </c>
      <c r="B13" s="2" t="s">
        <v>74</v>
      </c>
      <c r="C13" s="2">
        <v>0.28596222603101085</v>
      </c>
      <c r="D13" s="2">
        <v>0.29626422207437192</v>
      </c>
      <c r="E13" s="2">
        <v>0.24488949483313971</v>
      </c>
      <c r="F13" s="2">
        <v>0.28045363223440889</v>
      </c>
      <c r="G13" s="2">
        <v>0.23474508861991422</v>
      </c>
    </row>
    <row r="14" spans="1:7" x14ac:dyDescent="0.25">
      <c r="A14" s="2" t="s">
        <v>200</v>
      </c>
      <c r="B14" s="2" t="s">
        <v>74</v>
      </c>
      <c r="C14" s="2">
        <v>0.28596222603101085</v>
      </c>
      <c r="D14" s="2">
        <v>0.29626422207437192</v>
      </c>
      <c r="E14" s="2">
        <v>0.24488949483313971</v>
      </c>
      <c r="F14" s="2">
        <v>0.28045363223440889</v>
      </c>
      <c r="G14" s="2">
        <v>0.23474508861991422</v>
      </c>
    </row>
    <row r="17" spans="1:7" x14ac:dyDescent="0.25">
      <c r="A17" s="31" t="s">
        <v>79</v>
      </c>
      <c r="B17" s="31"/>
      <c r="C17" s="31"/>
      <c r="D17" s="31"/>
      <c r="E17" s="31"/>
      <c r="F17" s="31"/>
      <c r="G17" s="31"/>
    </row>
    <row r="18" spans="1:7" x14ac:dyDescent="0.25">
      <c r="A18" s="4" t="s">
        <v>64</v>
      </c>
      <c r="B18" s="4" t="s">
        <v>5</v>
      </c>
      <c r="C18" s="4" t="s">
        <v>67</v>
      </c>
      <c r="D18" s="4" t="s">
        <v>68</v>
      </c>
      <c r="E18" s="4" t="s">
        <v>69</v>
      </c>
      <c r="F18" s="4" t="s">
        <v>70</v>
      </c>
      <c r="G18" s="4" t="s">
        <v>72</v>
      </c>
    </row>
    <row r="19" spans="1:7" x14ac:dyDescent="0.25">
      <c r="A19" s="3" t="s">
        <v>199</v>
      </c>
      <c r="B19" s="3" t="s">
        <v>74</v>
      </c>
      <c r="C19" s="3">
        <v>4748433</v>
      </c>
      <c r="D19" s="3">
        <v>5051872</v>
      </c>
      <c r="E19" s="3">
        <v>5197228</v>
      </c>
      <c r="F19" s="3">
        <v>5408151</v>
      </c>
      <c r="G19" s="3">
        <v>6041908</v>
      </c>
    </row>
    <row r="20" spans="1:7" x14ac:dyDescent="0.25">
      <c r="A20" s="3" t="s">
        <v>200</v>
      </c>
      <c r="B20" s="3" t="s">
        <v>74</v>
      </c>
      <c r="C20" s="3">
        <v>349461</v>
      </c>
      <c r="D20" s="3">
        <v>368825</v>
      </c>
      <c r="E20" s="3">
        <v>443676</v>
      </c>
      <c r="F20" s="3">
        <v>589591</v>
      </c>
      <c r="G20" s="3">
        <v>956185</v>
      </c>
    </row>
    <row r="23" spans="1:7" x14ac:dyDescent="0.25">
      <c r="A23" s="31" t="s">
        <v>80</v>
      </c>
      <c r="B23" s="31"/>
      <c r="C23" s="31"/>
      <c r="D23" s="31"/>
      <c r="E23" s="31"/>
      <c r="F23" s="31"/>
      <c r="G23" s="31"/>
    </row>
    <row r="24" spans="1:7" x14ac:dyDescent="0.25">
      <c r="A24" s="4" t="s">
        <v>64</v>
      </c>
      <c r="B24" s="4" t="s">
        <v>5</v>
      </c>
      <c r="C24" s="4" t="s">
        <v>67</v>
      </c>
      <c r="D24" s="4" t="s">
        <v>68</v>
      </c>
      <c r="E24" s="4" t="s">
        <v>69</v>
      </c>
      <c r="F24" s="4" t="s">
        <v>70</v>
      </c>
      <c r="G24" s="4" t="s">
        <v>72</v>
      </c>
    </row>
    <row r="25" spans="1:7" x14ac:dyDescent="0.25">
      <c r="A25" s="3" t="s">
        <v>199</v>
      </c>
      <c r="B25" s="3" t="s">
        <v>74</v>
      </c>
      <c r="C25" s="3">
        <v>55802</v>
      </c>
      <c r="D25" s="3">
        <v>62909</v>
      </c>
      <c r="E25" s="3">
        <v>78920</v>
      </c>
      <c r="F25" s="3">
        <v>65427</v>
      </c>
      <c r="G25" s="3">
        <v>64569</v>
      </c>
    </row>
    <row r="26" spans="1:7" x14ac:dyDescent="0.25">
      <c r="A26" s="3" t="s">
        <v>200</v>
      </c>
      <c r="B26" s="3" t="s">
        <v>74</v>
      </c>
      <c r="C26" s="3">
        <v>3282</v>
      </c>
      <c r="D26" s="3">
        <v>3816</v>
      </c>
      <c r="E26" s="3">
        <v>4967</v>
      </c>
      <c r="F26" s="3">
        <v>5521</v>
      </c>
      <c r="G26" s="3">
        <v>7487</v>
      </c>
    </row>
  </sheetData>
  <mergeCells count="4">
    <mergeCell ref="A5:G5"/>
    <mergeCell ref="A11:G11"/>
    <mergeCell ref="A17:G17"/>
    <mergeCell ref="A23:G23"/>
  </mergeCells>
  <pageMargins left="0.7" right="0.7" top="0.75" bottom="0.75" header="0.3" footer="0.3"/>
  <pageSetup paperSize="9" orientation="portrait" horizontalDpi="300" verticalDpi="300"/>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dimension ref="A1:G34"/>
  <sheetViews>
    <sheetView topLeftCell="A10" workbookViewId="0"/>
  </sheetViews>
  <sheetFormatPr baseColWidth="10" defaultColWidth="11.42578125" defaultRowHeight="15" x14ac:dyDescent="0.25"/>
  <cols>
    <col min="1" max="1" width="11" bestFit="1" customWidth="1"/>
    <col min="2" max="2" width="12.42578125" bestFit="1" customWidth="1"/>
  </cols>
  <sheetData>
    <row r="1" spans="1:7" x14ac:dyDescent="0.25">
      <c r="A1" s="5" t="str">
        <f>HYPERLINK("#'Indice'!A1", "Indice")</f>
        <v>Indice</v>
      </c>
    </row>
    <row r="2" spans="1:7" x14ac:dyDescent="0.25">
      <c r="A2" s="15" t="s">
        <v>198</v>
      </c>
    </row>
    <row r="3" spans="1:7" x14ac:dyDescent="0.25">
      <c r="A3" s="8" t="s">
        <v>62</v>
      </c>
    </row>
    <row r="5" spans="1:7" x14ac:dyDescent="0.25">
      <c r="A5" s="31" t="s">
        <v>63</v>
      </c>
      <c r="B5" s="31"/>
      <c r="C5" s="31"/>
      <c r="D5" s="31"/>
      <c r="E5" s="31"/>
      <c r="F5" s="31"/>
      <c r="G5" s="31"/>
    </row>
    <row r="6" spans="1:7" x14ac:dyDescent="0.25">
      <c r="A6" s="4" t="s">
        <v>64</v>
      </c>
      <c r="B6" s="4" t="s">
        <v>5</v>
      </c>
      <c r="C6" s="4" t="s">
        <v>67</v>
      </c>
      <c r="D6" s="4" t="s">
        <v>68</v>
      </c>
      <c r="E6" s="4" t="s">
        <v>69</v>
      </c>
      <c r="F6" s="4" t="s">
        <v>70</v>
      </c>
      <c r="G6" s="4" t="s">
        <v>72</v>
      </c>
    </row>
    <row r="7" spans="1:7" x14ac:dyDescent="0.25">
      <c r="A7" s="1" t="s">
        <v>199</v>
      </c>
      <c r="B7" s="1" t="s">
        <v>81</v>
      </c>
      <c r="C7" s="1">
        <v>92.333447933197021</v>
      </c>
      <c r="D7" s="1">
        <v>92.353379726409912</v>
      </c>
      <c r="E7" s="1">
        <v>91.273283958435059</v>
      </c>
      <c r="F7" s="1">
        <v>89.07921314239502</v>
      </c>
      <c r="G7" s="1">
        <v>84.950131177902222</v>
      </c>
    </row>
    <row r="8" spans="1:7" x14ac:dyDescent="0.25">
      <c r="A8" s="1" t="s">
        <v>199</v>
      </c>
      <c r="B8" s="1" t="s">
        <v>82</v>
      </c>
      <c r="C8" s="1">
        <v>98.802554607391357</v>
      </c>
      <c r="D8" s="1">
        <v>99.219512939453125</v>
      </c>
      <c r="E8" s="1">
        <v>98.257124423980713</v>
      </c>
      <c r="F8" s="1">
        <v>98.377698659896851</v>
      </c>
      <c r="G8" s="1">
        <v>97.015362977981567</v>
      </c>
    </row>
    <row r="9" spans="1:7" x14ac:dyDescent="0.25">
      <c r="A9" s="1" t="s">
        <v>200</v>
      </c>
      <c r="B9" s="1" t="s">
        <v>81</v>
      </c>
      <c r="C9" s="1">
        <v>7.6665513217449188</v>
      </c>
      <c r="D9" s="1">
        <v>7.6466210186481476</v>
      </c>
      <c r="E9" s="1">
        <v>8.7267182767391205</v>
      </c>
      <c r="F9" s="1">
        <v>10.92078685760498</v>
      </c>
      <c r="G9" s="1">
        <v>15.049867331981659</v>
      </c>
    </row>
    <row r="10" spans="1:7" x14ac:dyDescent="0.25">
      <c r="A10" s="1" t="s">
        <v>200</v>
      </c>
      <c r="B10" s="1" t="s">
        <v>82</v>
      </c>
      <c r="C10" s="1">
        <v>1.1974475346505642</v>
      </c>
      <c r="D10" s="1">
        <v>0.78048896975815296</v>
      </c>
      <c r="E10" s="1">
        <v>1.7428774386644363</v>
      </c>
      <c r="F10" s="1">
        <v>1.6223039478063583</v>
      </c>
      <c r="G10" s="1">
        <v>2.9846366494894028</v>
      </c>
    </row>
    <row r="13" spans="1:7" x14ac:dyDescent="0.25">
      <c r="A13" s="31" t="s">
        <v>78</v>
      </c>
      <c r="B13" s="31"/>
      <c r="C13" s="31"/>
      <c r="D13" s="31"/>
      <c r="E13" s="31"/>
      <c r="F13" s="31"/>
      <c r="G13" s="31"/>
    </row>
    <row r="14" spans="1:7" x14ac:dyDescent="0.25">
      <c r="A14" s="4" t="s">
        <v>64</v>
      </c>
      <c r="B14" s="4" t="s">
        <v>5</v>
      </c>
      <c r="C14" s="4" t="s">
        <v>67</v>
      </c>
      <c r="D14" s="4" t="s">
        <v>68</v>
      </c>
      <c r="E14" s="4" t="s">
        <v>69</v>
      </c>
      <c r="F14" s="4" t="s">
        <v>70</v>
      </c>
      <c r="G14" s="4" t="s">
        <v>72</v>
      </c>
    </row>
    <row r="15" spans="1:7" x14ac:dyDescent="0.25">
      <c r="A15" s="2" t="s">
        <v>199</v>
      </c>
      <c r="B15" s="2" t="s">
        <v>81</v>
      </c>
      <c r="C15" s="2">
        <v>0.32390642445534468</v>
      </c>
      <c r="D15" s="2">
        <v>0.33313354942947626</v>
      </c>
      <c r="E15" s="2">
        <v>0.27395326178520918</v>
      </c>
      <c r="F15" s="2">
        <v>0.31003009062260389</v>
      </c>
      <c r="G15" s="2">
        <v>0.2611521864309907</v>
      </c>
    </row>
    <row r="16" spans="1:7" x14ac:dyDescent="0.25">
      <c r="A16" s="2" t="s">
        <v>199</v>
      </c>
      <c r="B16" s="2" t="s">
        <v>82</v>
      </c>
      <c r="C16" s="2">
        <v>0.16915135784074664</v>
      </c>
      <c r="D16" s="2">
        <v>9.3775306595489383E-2</v>
      </c>
      <c r="E16" s="2">
        <v>0.17836231272667646</v>
      </c>
      <c r="F16" s="2">
        <v>0.18496733391657472</v>
      </c>
      <c r="G16" s="2">
        <v>0.20456621423363686</v>
      </c>
    </row>
    <row r="17" spans="1:7" x14ac:dyDescent="0.25">
      <c r="A17" s="2" t="s">
        <v>200</v>
      </c>
      <c r="B17" s="2" t="s">
        <v>81</v>
      </c>
      <c r="C17" s="2">
        <v>0.32390642445534468</v>
      </c>
      <c r="D17" s="2">
        <v>0.33313354942947626</v>
      </c>
      <c r="E17" s="2">
        <v>0.27395326178520918</v>
      </c>
      <c r="F17" s="2">
        <v>0.31003009062260389</v>
      </c>
      <c r="G17" s="2">
        <v>0.2611521864309907</v>
      </c>
    </row>
    <row r="18" spans="1:7" x14ac:dyDescent="0.25">
      <c r="A18" s="2" t="s">
        <v>200</v>
      </c>
      <c r="B18" s="2" t="s">
        <v>82</v>
      </c>
      <c r="C18" s="2">
        <v>0.16915135784074664</v>
      </c>
      <c r="D18" s="2">
        <v>9.3775306595489383E-2</v>
      </c>
      <c r="E18" s="2">
        <v>0.17836231272667646</v>
      </c>
      <c r="F18" s="2">
        <v>0.18496733391657472</v>
      </c>
      <c r="G18" s="2">
        <v>0.20456621423363686</v>
      </c>
    </row>
    <row r="21" spans="1:7" x14ac:dyDescent="0.25">
      <c r="A21" s="31" t="s">
        <v>79</v>
      </c>
      <c r="B21" s="31"/>
      <c r="C21" s="31"/>
      <c r="D21" s="31"/>
      <c r="E21" s="31"/>
      <c r="F21" s="31"/>
      <c r="G21" s="31"/>
    </row>
    <row r="22" spans="1:7" x14ac:dyDescent="0.25">
      <c r="A22" s="4" t="s">
        <v>64</v>
      </c>
      <c r="B22" s="4" t="s">
        <v>5</v>
      </c>
      <c r="C22" s="4" t="s">
        <v>67</v>
      </c>
      <c r="D22" s="4" t="s">
        <v>68</v>
      </c>
      <c r="E22" s="4" t="s">
        <v>69</v>
      </c>
      <c r="F22" s="4" t="s">
        <v>70</v>
      </c>
      <c r="G22" s="4" t="s">
        <v>72</v>
      </c>
    </row>
    <row r="23" spans="1:7" x14ac:dyDescent="0.25">
      <c r="A23" s="3" t="s">
        <v>199</v>
      </c>
      <c r="B23" s="3" t="s">
        <v>81</v>
      </c>
      <c r="C23" s="3">
        <v>4116564</v>
      </c>
      <c r="D23" s="3">
        <v>4391840</v>
      </c>
      <c r="E23" s="3">
        <v>4513608</v>
      </c>
      <c r="F23" s="3">
        <v>4716119</v>
      </c>
      <c r="G23" s="3">
        <v>5261790</v>
      </c>
    </row>
    <row r="24" spans="1:7" x14ac:dyDescent="0.25">
      <c r="A24" s="3" t="s">
        <v>199</v>
      </c>
      <c r="B24" s="3" t="s">
        <v>82</v>
      </c>
      <c r="C24" s="3">
        <v>631869</v>
      </c>
      <c r="D24" s="3">
        <v>660032</v>
      </c>
      <c r="E24" s="3">
        <v>683620</v>
      </c>
      <c r="F24" s="3">
        <v>692032</v>
      </c>
      <c r="G24" s="3">
        <v>780118</v>
      </c>
    </row>
    <row r="25" spans="1:7" x14ac:dyDescent="0.25">
      <c r="A25" s="3" t="s">
        <v>200</v>
      </c>
      <c r="B25" s="3" t="s">
        <v>81</v>
      </c>
      <c r="C25" s="3">
        <v>341803</v>
      </c>
      <c r="D25" s="3">
        <v>363633</v>
      </c>
      <c r="E25" s="3">
        <v>431550</v>
      </c>
      <c r="F25" s="3">
        <v>578179</v>
      </c>
      <c r="G25" s="3">
        <v>932185</v>
      </c>
    </row>
    <row r="26" spans="1:7" x14ac:dyDescent="0.25">
      <c r="A26" s="3" t="s">
        <v>200</v>
      </c>
      <c r="B26" s="3" t="s">
        <v>82</v>
      </c>
      <c r="C26" s="3">
        <v>7658</v>
      </c>
      <c r="D26" s="3">
        <v>5192</v>
      </c>
      <c r="E26" s="3">
        <v>12126</v>
      </c>
      <c r="F26" s="3">
        <v>11412</v>
      </c>
      <c r="G26" s="3">
        <v>24000</v>
      </c>
    </row>
    <row r="29" spans="1:7" x14ac:dyDescent="0.25">
      <c r="A29" s="31" t="s">
        <v>80</v>
      </c>
      <c r="B29" s="31"/>
      <c r="C29" s="31"/>
      <c r="D29" s="31"/>
      <c r="E29" s="31"/>
      <c r="F29" s="31"/>
      <c r="G29" s="31"/>
    </row>
    <row r="30" spans="1:7" x14ac:dyDescent="0.25">
      <c r="A30" s="4" t="s">
        <v>64</v>
      </c>
      <c r="B30" s="4" t="s">
        <v>5</v>
      </c>
      <c r="C30" s="4" t="s">
        <v>67</v>
      </c>
      <c r="D30" s="4" t="s">
        <v>68</v>
      </c>
      <c r="E30" s="4" t="s">
        <v>69</v>
      </c>
      <c r="F30" s="4" t="s">
        <v>70</v>
      </c>
      <c r="G30" s="4" t="s">
        <v>72</v>
      </c>
    </row>
    <row r="31" spans="1:7" x14ac:dyDescent="0.25">
      <c r="A31" s="3" t="s">
        <v>199</v>
      </c>
      <c r="B31" s="3" t="s">
        <v>81</v>
      </c>
      <c r="C31" s="3">
        <v>43417</v>
      </c>
      <c r="D31" s="3">
        <v>49828</v>
      </c>
      <c r="E31" s="3">
        <v>60269</v>
      </c>
      <c r="F31" s="3">
        <v>52129</v>
      </c>
      <c r="G31" s="3">
        <v>50030</v>
      </c>
    </row>
    <row r="32" spans="1:7" x14ac:dyDescent="0.25">
      <c r="A32" s="3" t="s">
        <v>199</v>
      </c>
      <c r="B32" s="3" t="s">
        <v>82</v>
      </c>
      <c r="C32" s="3">
        <v>12385</v>
      </c>
      <c r="D32" s="3">
        <v>13081</v>
      </c>
      <c r="E32" s="3">
        <v>18651</v>
      </c>
      <c r="F32" s="3">
        <v>13298</v>
      </c>
      <c r="G32" s="3">
        <v>14539</v>
      </c>
    </row>
    <row r="33" spans="1:7" x14ac:dyDescent="0.25">
      <c r="A33" s="3" t="s">
        <v>200</v>
      </c>
      <c r="B33" s="3" t="s">
        <v>81</v>
      </c>
      <c r="C33" s="3">
        <v>3144</v>
      </c>
      <c r="D33" s="3">
        <v>3694</v>
      </c>
      <c r="E33" s="3">
        <v>4707</v>
      </c>
      <c r="F33" s="3">
        <v>5331</v>
      </c>
      <c r="G33" s="3">
        <v>7100</v>
      </c>
    </row>
    <row r="34" spans="1:7" x14ac:dyDescent="0.25">
      <c r="A34" s="3" t="s">
        <v>200</v>
      </c>
      <c r="B34" s="3" t="s">
        <v>82</v>
      </c>
      <c r="C34" s="3">
        <v>138</v>
      </c>
      <c r="D34" s="3">
        <v>122</v>
      </c>
      <c r="E34" s="3">
        <v>260</v>
      </c>
      <c r="F34" s="3">
        <v>190</v>
      </c>
      <c r="G34" s="3">
        <v>387</v>
      </c>
    </row>
  </sheetData>
  <mergeCells count="4">
    <mergeCell ref="A5:G5"/>
    <mergeCell ref="A13:G13"/>
    <mergeCell ref="A21:G21"/>
    <mergeCell ref="A29:G29"/>
  </mergeCells>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46"/>
  <sheetViews>
    <sheetView workbookViewId="0"/>
  </sheetViews>
  <sheetFormatPr baseColWidth="10" defaultColWidth="11.42578125" defaultRowHeight="15" x14ac:dyDescent="0.25"/>
  <cols>
    <col min="1" max="1" width="14.5703125" bestFit="1" customWidth="1"/>
    <col min="2" max="2" width="40.42578125" bestFit="1" customWidth="1"/>
  </cols>
  <sheetData>
    <row r="1" spans="1:10" x14ac:dyDescent="0.25">
      <c r="A1" s="5" t="str">
        <f>HYPERLINK("#'Indice'!A1", "Indice")</f>
        <v>Indice</v>
      </c>
    </row>
    <row r="2" spans="1:10" x14ac:dyDescent="0.25">
      <c r="A2" s="15" t="s">
        <v>116</v>
      </c>
    </row>
    <row r="3" spans="1:10" x14ac:dyDescent="0.25">
      <c r="A3" s="8" t="s">
        <v>62</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1" t="s">
        <v>117</v>
      </c>
      <c r="B7" s="1" t="s">
        <v>83</v>
      </c>
      <c r="C7" s="1">
        <v>75.383996963501005</v>
      </c>
      <c r="D7" s="1">
        <v>84.315645694732694</v>
      </c>
      <c r="E7" s="1">
        <v>77.777779102325397</v>
      </c>
      <c r="F7" s="1">
        <v>74.786239862442002</v>
      </c>
      <c r="G7" s="1">
        <v>70.593369007110596</v>
      </c>
      <c r="H7" s="1">
        <v>71.921521425247207</v>
      </c>
      <c r="I7" s="1">
        <v>75.5575239658356</v>
      </c>
      <c r="J7" s="1">
        <v>74.170386791229205</v>
      </c>
    </row>
    <row r="8" spans="1:10" x14ac:dyDescent="0.25">
      <c r="A8" s="1" t="s">
        <v>117</v>
      </c>
      <c r="B8" s="1" t="s">
        <v>84</v>
      </c>
      <c r="C8" s="1">
        <v>75.865727663040204</v>
      </c>
      <c r="D8" s="1">
        <v>77.565115690231295</v>
      </c>
      <c r="E8" s="1">
        <v>69.253253936767607</v>
      </c>
      <c r="F8" s="1">
        <v>76.556241512298598</v>
      </c>
      <c r="G8" s="1">
        <v>75.714653730392499</v>
      </c>
      <c r="H8" s="1">
        <v>65.717720985412598</v>
      </c>
      <c r="I8" s="1">
        <v>71.769022941589398</v>
      </c>
      <c r="J8" s="1">
        <v>68.956029415130601</v>
      </c>
    </row>
    <row r="9" spans="1:10" x14ac:dyDescent="0.25">
      <c r="A9" s="1" t="s">
        <v>117</v>
      </c>
      <c r="B9" s="1" t="s">
        <v>85</v>
      </c>
      <c r="C9" s="1">
        <v>74.701583385467501</v>
      </c>
      <c r="D9" s="1">
        <v>76.642572879791302</v>
      </c>
      <c r="E9" s="1">
        <v>75.965154170990004</v>
      </c>
      <c r="F9" s="1">
        <v>77.608793973922701</v>
      </c>
      <c r="G9" s="1">
        <v>74.565231800079303</v>
      </c>
      <c r="H9" s="1">
        <v>77.448916435241699</v>
      </c>
      <c r="I9" s="1">
        <v>73.371088504791302</v>
      </c>
      <c r="J9" s="1">
        <v>66.548675298690796</v>
      </c>
    </row>
    <row r="10" spans="1:10" x14ac:dyDescent="0.25">
      <c r="A10" s="1" t="s">
        <v>117</v>
      </c>
      <c r="B10" s="1" t="s">
        <v>86</v>
      </c>
      <c r="C10" s="1">
        <v>80.212819576263399</v>
      </c>
      <c r="D10" s="1">
        <v>79.931217432022095</v>
      </c>
      <c r="E10" s="1">
        <v>78.458267450332599</v>
      </c>
      <c r="F10" s="1">
        <v>75.703299045562702</v>
      </c>
      <c r="G10" s="1">
        <v>75.341087579727201</v>
      </c>
      <c r="H10" s="1">
        <v>74.609172344207806</v>
      </c>
      <c r="I10" s="1">
        <v>77.982783317565904</v>
      </c>
      <c r="J10" s="1">
        <v>72.779780626296997</v>
      </c>
    </row>
    <row r="11" spans="1:10" x14ac:dyDescent="0.25">
      <c r="A11" s="1" t="s">
        <v>117</v>
      </c>
      <c r="B11" s="1" t="s">
        <v>87</v>
      </c>
      <c r="C11" s="1">
        <v>82.180696725845294</v>
      </c>
      <c r="D11" s="1">
        <v>79.512178897857694</v>
      </c>
      <c r="E11" s="1">
        <v>81.037598848342896</v>
      </c>
      <c r="F11" s="1">
        <v>80.680733919143705</v>
      </c>
      <c r="G11" s="1">
        <v>79.819566011428805</v>
      </c>
      <c r="H11" s="1">
        <v>75.716143846511798</v>
      </c>
      <c r="I11" s="1">
        <v>81.184297800064101</v>
      </c>
      <c r="J11" s="1">
        <v>80.621713399887099</v>
      </c>
    </row>
    <row r="12" spans="1:10" x14ac:dyDescent="0.25">
      <c r="A12" s="1" t="s">
        <v>117</v>
      </c>
      <c r="B12" s="1" t="s">
        <v>88</v>
      </c>
      <c r="C12" s="1">
        <v>79.753744602203398</v>
      </c>
      <c r="D12" s="1">
        <v>79.212033748626695</v>
      </c>
      <c r="E12" s="1">
        <v>80.108910799026503</v>
      </c>
      <c r="F12" s="1">
        <v>81.968551874160795</v>
      </c>
      <c r="G12" s="1">
        <v>79.715192317962604</v>
      </c>
      <c r="H12" s="1">
        <v>77.592748403549194</v>
      </c>
      <c r="I12" s="1">
        <v>80.383211374282794</v>
      </c>
      <c r="J12" s="1">
        <v>78.302836418151898</v>
      </c>
    </row>
    <row r="13" spans="1:10" x14ac:dyDescent="0.25">
      <c r="A13" s="1" t="s">
        <v>117</v>
      </c>
      <c r="B13" s="1" t="s">
        <v>89</v>
      </c>
      <c r="C13" s="1">
        <v>81.853085756301894</v>
      </c>
      <c r="D13" s="1">
        <v>79.900860786438002</v>
      </c>
      <c r="E13" s="1">
        <v>78.571444749832196</v>
      </c>
      <c r="F13" s="1">
        <v>79.349142313003497</v>
      </c>
      <c r="G13" s="1">
        <v>79.146522283554106</v>
      </c>
      <c r="H13" s="1">
        <v>77.534478902816801</v>
      </c>
      <c r="I13" s="1">
        <v>81.921368837356596</v>
      </c>
      <c r="J13" s="1">
        <v>82.044512033462496</v>
      </c>
    </row>
    <row r="14" spans="1:10" x14ac:dyDescent="0.25">
      <c r="A14" s="1" t="s">
        <v>117</v>
      </c>
      <c r="B14" s="1" t="s">
        <v>90</v>
      </c>
      <c r="C14" s="1">
        <v>79.267740249633803</v>
      </c>
      <c r="D14" s="1">
        <v>76.890105009078994</v>
      </c>
      <c r="E14" s="1">
        <v>78.456103801727295</v>
      </c>
      <c r="F14" s="1">
        <v>78.693479299545302</v>
      </c>
      <c r="G14" s="1">
        <v>79.866999387741103</v>
      </c>
      <c r="H14" s="1">
        <v>76.937884092330904</v>
      </c>
      <c r="I14" s="1">
        <v>77.770560979843097</v>
      </c>
      <c r="J14" s="1">
        <v>77.495354413986206</v>
      </c>
    </row>
    <row r="15" spans="1:10" x14ac:dyDescent="0.25">
      <c r="A15" s="1" t="s">
        <v>117</v>
      </c>
      <c r="B15" s="1" t="s">
        <v>91</v>
      </c>
      <c r="C15" s="1">
        <v>79.519003629684406</v>
      </c>
      <c r="D15" s="1">
        <v>78.181958198547406</v>
      </c>
      <c r="E15" s="1">
        <v>78.680437803268404</v>
      </c>
      <c r="F15" s="1">
        <v>82.627505064010606</v>
      </c>
      <c r="G15" s="1">
        <v>81.791412830352797</v>
      </c>
      <c r="H15" s="1">
        <v>81.780588626861601</v>
      </c>
      <c r="I15" s="1">
        <v>81.797260046005206</v>
      </c>
      <c r="J15" s="1">
        <v>81.543576717376695</v>
      </c>
    </row>
    <row r="16" spans="1:10" x14ac:dyDescent="0.25">
      <c r="A16" s="1" t="s">
        <v>117</v>
      </c>
      <c r="B16" s="1" t="s">
        <v>92</v>
      </c>
      <c r="C16" s="1"/>
      <c r="D16" s="1"/>
      <c r="E16" s="1"/>
      <c r="F16" s="1"/>
      <c r="G16" s="1"/>
      <c r="H16" s="1">
        <v>80.595499277114897</v>
      </c>
      <c r="I16" s="1">
        <v>82.440167665481596</v>
      </c>
      <c r="J16" s="1">
        <v>79.851621389388995</v>
      </c>
    </row>
    <row r="17" spans="1:10" x14ac:dyDescent="0.25">
      <c r="A17" s="1" t="s">
        <v>117</v>
      </c>
      <c r="B17" s="1" t="s">
        <v>93</v>
      </c>
      <c r="C17" s="1">
        <v>81.039571762085004</v>
      </c>
      <c r="D17" s="1">
        <v>78.868216276168795</v>
      </c>
      <c r="E17" s="1">
        <v>81.741303205490098</v>
      </c>
      <c r="F17" s="1">
        <v>80.8777272701263</v>
      </c>
      <c r="G17" s="1">
        <v>80.002474784851103</v>
      </c>
      <c r="H17" s="1">
        <v>77.841943502426105</v>
      </c>
      <c r="I17" s="1">
        <v>80.893838405609102</v>
      </c>
      <c r="J17" s="1">
        <v>80.690205097198501</v>
      </c>
    </row>
    <row r="18" spans="1:10" x14ac:dyDescent="0.25">
      <c r="A18" s="1" t="s">
        <v>117</v>
      </c>
      <c r="B18" s="1" t="s">
        <v>94</v>
      </c>
      <c r="C18" s="1">
        <v>81.7282199859619</v>
      </c>
      <c r="D18" s="1">
        <v>80.533289909362793</v>
      </c>
      <c r="E18" s="1">
        <v>81.647646427154498</v>
      </c>
      <c r="F18" s="1">
        <v>81.831926107406602</v>
      </c>
      <c r="G18" s="1">
        <v>79.876804351806598</v>
      </c>
      <c r="H18" s="1">
        <v>79.265862703323407</v>
      </c>
      <c r="I18" s="1">
        <v>82.316482067108197</v>
      </c>
      <c r="J18" s="1">
        <v>78.842324018478394</v>
      </c>
    </row>
    <row r="19" spans="1:10" x14ac:dyDescent="0.25">
      <c r="A19" s="1" t="s">
        <v>117</v>
      </c>
      <c r="B19" s="1" t="s">
        <v>95</v>
      </c>
      <c r="C19" s="1">
        <v>78.692948818206801</v>
      </c>
      <c r="D19" s="1">
        <v>79.546183347701998</v>
      </c>
      <c r="E19" s="1">
        <v>79.071056842803998</v>
      </c>
      <c r="F19" s="1">
        <v>78.585237264633193</v>
      </c>
      <c r="G19" s="1">
        <v>80.542469024658203</v>
      </c>
      <c r="H19" s="1">
        <v>79.180377721786499</v>
      </c>
      <c r="I19" s="1">
        <v>78.602421283721895</v>
      </c>
      <c r="J19" s="1">
        <v>74.727082252502399</v>
      </c>
    </row>
    <row r="20" spans="1:10" x14ac:dyDescent="0.25">
      <c r="A20" s="1" t="s">
        <v>117</v>
      </c>
      <c r="B20" s="1" t="s">
        <v>96</v>
      </c>
      <c r="C20" s="1">
        <v>83.205121755600004</v>
      </c>
      <c r="D20" s="1">
        <v>78.932291269302397</v>
      </c>
      <c r="E20" s="1">
        <v>79.718655347824097</v>
      </c>
      <c r="F20" s="1">
        <v>80.110597610473604</v>
      </c>
      <c r="G20" s="1">
        <v>78.719848394393907</v>
      </c>
      <c r="H20" s="1">
        <v>76.971584558486896</v>
      </c>
      <c r="I20" s="1">
        <v>80.472922325134306</v>
      </c>
      <c r="J20" s="1">
        <v>78.238910436630206</v>
      </c>
    </row>
    <row r="21" spans="1:10" x14ac:dyDescent="0.25">
      <c r="A21" s="1" t="s">
        <v>117</v>
      </c>
      <c r="B21" s="1" t="s">
        <v>97</v>
      </c>
      <c r="C21" s="1">
        <v>82.330173254013104</v>
      </c>
      <c r="D21" s="1">
        <v>82.964789867401095</v>
      </c>
      <c r="E21" s="1">
        <v>83.509558439254803</v>
      </c>
      <c r="F21" s="1">
        <v>80.368697643280001</v>
      </c>
      <c r="G21" s="1">
        <v>80.296951532363906</v>
      </c>
      <c r="H21" s="1">
        <v>82.045429944992094</v>
      </c>
      <c r="I21" s="1">
        <v>83.809012174606295</v>
      </c>
      <c r="J21" s="1">
        <v>77.625703811645494</v>
      </c>
    </row>
    <row r="22" spans="1:10" x14ac:dyDescent="0.25">
      <c r="A22" s="1" t="s">
        <v>117</v>
      </c>
      <c r="B22" s="1" t="s">
        <v>98</v>
      </c>
      <c r="C22" s="1">
        <v>84.0413689613342</v>
      </c>
      <c r="D22" s="1">
        <v>85.286140441894503</v>
      </c>
      <c r="E22" s="1">
        <v>81.836819648742704</v>
      </c>
      <c r="F22" s="1">
        <v>80.788058042526202</v>
      </c>
      <c r="G22" s="1">
        <v>83.2004070281982</v>
      </c>
      <c r="H22" s="1">
        <v>85.204458236694293</v>
      </c>
      <c r="I22" s="1">
        <v>86.289179325103802</v>
      </c>
      <c r="J22" s="1">
        <v>76.944375038147001</v>
      </c>
    </row>
    <row r="23" spans="1:10" x14ac:dyDescent="0.25">
      <c r="A23" s="1" t="s">
        <v>118</v>
      </c>
      <c r="B23" s="1" t="s">
        <v>83</v>
      </c>
      <c r="C23" s="1">
        <v>24.616000056266799</v>
      </c>
      <c r="D23" s="1">
        <v>15.6843543052673</v>
      </c>
      <c r="E23" s="1">
        <v>22.222222387790701</v>
      </c>
      <c r="F23" s="1">
        <v>25.213757157325698</v>
      </c>
      <c r="G23" s="1">
        <v>29.406628012657201</v>
      </c>
      <c r="H23" s="1">
        <v>28.078475594520601</v>
      </c>
      <c r="I23" s="1">
        <v>24.4424760341644</v>
      </c>
      <c r="J23" s="1">
        <v>25.829616189003001</v>
      </c>
    </row>
    <row r="24" spans="1:10" x14ac:dyDescent="0.25">
      <c r="A24" s="1" t="s">
        <v>118</v>
      </c>
      <c r="B24" s="1" t="s">
        <v>84</v>
      </c>
      <c r="C24" s="1">
        <v>24.1342693567276</v>
      </c>
      <c r="D24" s="1">
        <v>22.434881329536399</v>
      </c>
      <c r="E24" s="1">
        <v>30.746746063232401</v>
      </c>
      <c r="F24" s="1">
        <v>23.443755507469199</v>
      </c>
      <c r="G24" s="1">
        <v>24.2853447794914</v>
      </c>
      <c r="H24" s="1">
        <v>34.282279014587402</v>
      </c>
      <c r="I24" s="1">
        <v>28.230980038642901</v>
      </c>
      <c r="J24" s="1">
        <v>31.043973565101599</v>
      </c>
    </row>
    <row r="25" spans="1:10" x14ac:dyDescent="0.25">
      <c r="A25" s="1" t="s">
        <v>118</v>
      </c>
      <c r="B25" s="1" t="s">
        <v>85</v>
      </c>
      <c r="C25" s="1">
        <v>25.298416614532499</v>
      </c>
      <c r="D25" s="1">
        <v>23.3574256300926</v>
      </c>
      <c r="E25" s="1">
        <v>24.034848809242199</v>
      </c>
      <c r="F25" s="1">
        <v>22.391209006309499</v>
      </c>
      <c r="G25" s="1">
        <v>25.434765219688401</v>
      </c>
      <c r="H25" s="1">
        <v>22.5510865449905</v>
      </c>
      <c r="I25" s="1">
        <v>26.628911495208701</v>
      </c>
      <c r="J25" s="1">
        <v>33.451321721077001</v>
      </c>
    </row>
    <row r="26" spans="1:10" x14ac:dyDescent="0.25">
      <c r="A26" s="1" t="s">
        <v>118</v>
      </c>
      <c r="B26" s="1" t="s">
        <v>86</v>
      </c>
      <c r="C26" s="1">
        <v>19.7871834039688</v>
      </c>
      <c r="D26" s="1">
        <v>20.068782567977902</v>
      </c>
      <c r="E26" s="1">
        <v>21.541734039783499</v>
      </c>
      <c r="F26" s="1">
        <v>24.2967024445534</v>
      </c>
      <c r="G26" s="1">
        <v>24.658910930156701</v>
      </c>
      <c r="H26" s="1">
        <v>25.390827655792201</v>
      </c>
      <c r="I26" s="1">
        <v>22.017218172550201</v>
      </c>
      <c r="J26" s="1">
        <v>27.2202163934708</v>
      </c>
    </row>
    <row r="27" spans="1:10" x14ac:dyDescent="0.25">
      <c r="A27" s="1" t="s">
        <v>118</v>
      </c>
      <c r="B27" s="1" t="s">
        <v>87</v>
      </c>
      <c r="C27" s="1">
        <v>17.819303274154699</v>
      </c>
      <c r="D27" s="1">
        <v>20.487821102142298</v>
      </c>
      <c r="E27" s="1">
        <v>18.962399661540999</v>
      </c>
      <c r="F27" s="1">
        <v>19.3192645907402</v>
      </c>
      <c r="G27" s="1">
        <v>20.180432498455001</v>
      </c>
      <c r="H27" s="1">
        <v>24.2838576436043</v>
      </c>
      <c r="I27" s="1">
        <v>18.815700709819801</v>
      </c>
      <c r="J27" s="1">
        <v>19.3782895803452</v>
      </c>
    </row>
    <row r="28" spans="1:10" x14ac:dyDescent="0.25">
      <c r="A28" s="1" t="s">
        <v>118</v>
      </c>
      <c r="B28" s="1" t="s">
        <v>88</v>
      </c>
      <c r="C28" s="1">
        <v>20.246252417564399</v>
      </c>
      <c r="D28" s="1">
        <v>20.787966251373302</v>
      </c>
      <c r="E28" s="1">
        <v>19.891090691089602</v>
      </c>
      <c r="F28" s="1">
        <v>18.0314466357231</v>
      </c>
      <c r="G28" s="1">
        <v>20.2848076820374</v>
      </c>
      <c r="H28" s="1">
        <v>22.407251596450799</v>
      </c>
      <c r="I28" s="1">
        <v>19.616785645484899</v>
      </c>
      <c r="J28" s="1">
        <v>21.697162091732</v>
      </c>
    </row>
    <row r="29" spans="1:10" x14ac:dyDescent="0.25">
      <c r="A29" s="1" t="s">
        <v>118</v>
      </c>
      <c r="B29" s="1" t="s">
        <v>89</v>
      </c>
      <c r="C29" s="1">
        <v>18.146912753582001</v>
      </c>
      <c r="D29" s="1">
        <v>20.099136233329801</v>
      </c>
      <c r="E29" s="1">
        <v>21.428556740284002</v>
      </c>
      <c r="F29" s="1">
        <v>20.650859177112601</v>
      </c>
      <c r="G29" s="1">
        <v>20.853479206562</v>
      </c>
      <c r="H29" s="1">
        <v>22.465518116950999</v>
      </c>
      <c r="I29" s="1">
        <v>18.078632652759602</v>
      </c>
      <c r="J29" s="1">
        <v>17.955486476421399</v>
      </c>
    </row>
    <row r="30" spans="1:10" x14ac:dyDescent="0.25">
      <c r="A30" s="1" t="s">
        <v>118</v>
      </c>
      <c r="B30" s="1" t="s">
        <v>90</v>
      </c>
      <c r="C30" s="1">
        <v>20.732258260250099</v>
      </c>
      <c r="D30" s="1">
        <v>23.109896481037101</v>
      </c>
      <c r="E30" s="1">
        <v>21.5438976883888</v>
      </c>
      <c r="F30" s="1">
        <v>21.306522190570799</v>
      </c>
      <c r="G30" s="1">
        <v>20.133002102374999</v>
      </c>
      <c r="H30" s="1">
        <v>23.062118887901299</v>
      </c>
      <c r="I30" s="1">
        <v>22.2294360399246</v>
      </c>
      <c r="J30" s="1">
        <v>22.504645586013801</v>
      </c>
    </row>
    <row r="31" spans="1:10" x14ac:dyDescent="0.25">
      <c r="A31" s="1" t="s">
        <v>118</v>
      </c>
      <c r="B31" s="1" t="s">
        <v>91</v>
      </c>
      <c r="C31" s="1">
        <v>20.4809978604317</v>
      </c>
      <c r="D31" s="1">
        <v>21.818041801452601</v>
      </c>
      <c r="E31" s="1">
        <v>21.319563686847701</v>
      </c>
      <c r="F31" s="1">
        <v>17.372491955757098</v>
      </c>
      <c r="G31" s="1">
        <v>18.208588659763301</v>
      </c>
      <c r="H31" s="1">
        <v>18.219414353370698</v>
      </c>
      <c r="I31" s="1">
        <v>18.202741444110899</v>
      </c>
      <c r="J31" s="1">
        <v>18.4564247727394</v>
      </c>
    </row>
    <row r="32" spans="1:10" x14ac:dyDescent="0.25">
      <c r="A32" s="1" t="s">
        <v>118</v>
      </c>
      <c r="B32" s="1" t="s">
        <v>92</v>
      </c>
      <c r="C32" s="1"/>
      <c r="D32" s="1"/>
      <c r="E32" s="1"/>
      <c r="F32" s="1"/>
      <c r="G32" s="1"/>
      <c r="H32" s="1">
        <v>19.404502213001301</v>
      </c>
      <c r="I32" s="1">
        <v>17.559833824634602</v>
      </c>
      <c r="J32" s="1">
        <v>20.148378610611001</v>
      </c>
    </row>
    <row r="33" spans="1:10" x14ac:dyDescent="0.25">
      <c r="A33" s="1" t="s">
        <v>118</v>
      </c>
      <c r="B33" s="1" t="s">
        <v>93</v>
      </c>
      <c r="C33" s="1">
        <v>18.960426747798898</v>
      </c>
      <c r="D33" s="1">
        <v>21.131783723831202</v>
      </c>
      <c r="E33" s="1">
        <v>18.258696794509898</v>
      </c>
      <c r="F33" s="1">
        <v>19.122271239757499</v>
      </c>
      <c r="G33" s="1">
        <v>19.997526705264999</v>
      </c>
      <c r="H33" s="1">
        <v>22.15805798769</v>
      </c>
      <c r="I33" s="1">
        <v>19.106158614158598</v>
      </c>
      <c r="J33" s="1">
        <v>19.309796392917601</v>
      </c>
    </row>
    <row r="34" spans="1:10" x14ac:dyDescent="0.25">
      <c r="A34" s="1" t="s">
        <v>118</v>
      </c>
      <c r="B34" s="1" t="s">
        <v>94</v>
      </c>
      <c r="C34" s="1">
        <v>18.271781504154202</v>
      </c>
      <c r="D34" s="1">
        <v>19.4667100906372</v>
      </c>
      <c r="E34" s="1">
        <v>18.352352082729301</v>
      </c>
      <c r="F34" s="1">
        <v>18.1680724024773</v>
      </c>
      <c r="G34" s="1">
        <v>20.123195648193398</v>
      </c>
      <c r="H34" s="1">
        <v>20.7341372966766</v>
      </c>
      <c r="I34" s="1">
        <v>17.683519423008001</v>
      </c>
      <c r="J34" s="1">
        <v>21.157675981521599</v>
      </c>
    </row>
    <row r="35" spans="1:10" x14ac:dyDescent="0.25">
      <c r="A35" s="1" t="s">
        <v>118</v>
      </c>
      <c r="B35" s="1" t="s">
        <v>95</v>
      </c>
      <c r="C35" s="1">
        <v>21.307051181793199</v>
      </c>
      <c r="D35" s="1">
        <v>20.453816652297999</v>
      </c>
      <c r="E35" s="1">
        <v>20.928943157195999</v>
      </c>
      <c r="F35" s="1">
        <v>21.414761245250698</v>
      </c>
      <c r="G35" s="1">
        <v>19.457527995109601</v>
      </c>
      <c r="H35" s="1">
        <v>20.819620788097399</v>
      </c>
      <c r="I35" s="1">
        <v>21.397581696510301</v>
      </c>
      <c r="J35" s="1">
        <v>25.272917747497601</v>
      </c>
    </row>
    <row r="36" spans="1:10" x14ac:dyDescent="0.25">
      <c r="A36" s="1" t="s">
        <v>118</v>
      </c>
      <c r="B36" s="1" t="s">
        <v>96</v>
      </c>
      <c r="C36" s="1">
        <v>16.7948782444</v>
      </c>
      <c r="D36" s="1">
        <v>21.0677087306976</v>
      </c>
      <c r="E36" s="1">
        <v>20.2813446521759</v>
      </c>
      <c r="F36" s="1">
        <v>19.889403879642501</v>
      </c>
      <c r="G36" s="1">
        <v>21.2801516056061</v>
      </c>
      <c r="H36" s="1">
        <v>23.028415441513101</v>
      </c>
      <c r="I36" s="1">
        <v>19.5270761847496</v>
      </c>
      <c r="J36" s="1">
        <v>21.7610880732536</v>
      </c>
    </row>
    <row r="37" spans="1:10" x14ac:dyDescent="0.25">
      <c r="A37" s="1" t="s">
        <v>118</v>
      </c>
      <c r="B37" s="1" t="s">
        <v>97</v>
      </c>
      <c r="C37" s="1">
        <v>17.6698282361031</v>
      </c>
      <c r="D37" s="1">
        <v>17.035211622715</v>
      </c>
      <c r="E37" s="1">
        <v>16.490440070629099</v>
      </c>
      <c r="F37" s="1">
        <v>19.631303846836101</v>
      </c>
      <c r="G37" s="1">
        <v>19.703051447868301</v>
      </c>
      <c r="H37" s="1">
        <v>17.954570055007899</v>
      </c>
      <c r="I37" s="1">
        <v>16.1909893155098</v>
      </c>
      <c r="J37" s="1">
        <v>22.374294698238401</v>
      </c>
    </row>
    <row r="38" spans="1:10" x14ac:dyDescent="0.25">
      <c r="A38" s="1" t="s">
        <v>118</v>
      </c>
      <c r="B38" s="1" t="s">
        <v>98</v>
      </c>
      <c r="C38" s="1">
        <v>15.9586325287819</v>
      </c>
      <c r="D38" s="1">
        <v>14.7138580679893</v>
      </c>
      <c r="E38" s="1">
        <v>18.163181841373401</v>
      </c>
      <c r="F38" s="1">
        <v>19.211944937706001</v>
      </c>
      <c r="G38" s="1">
        <v>16.799591481685599</v>
      </c>
      <c r="H38" s="1">
        <v>14.7955417633057</v>
      </c>
      <c r="I38" s="1">
        <v>13.710820674896199</v>
      </c>
      <c r="J38" s="1">
        <v>23.055623471736901</v>
      </c>
    </row>
    <row r="41" spans="1:10" x14ac:dyDescent="0.25">
      <c r="A41" s="31" t="s">
        <v>78</v>
      </c>
      <c r="B41" s="31"/>
      <c r="C41" s="31"/>
      <c r="D41" s="31"/>
      <c r="E41" s="31"/>
      <c r="F41" s="31"/>
      <c r="G41" s="31"/>
      <c r="H41" s="31"/>
      <c r="I41" s="31"/>
      <c r="J41" s="31"/>
    </row>
    <row r="42" spans="1:10" x14ac:dyDescent="0.25">
      <c r="A42" s="4" t="s">
        <v>64</v>
      </c>
      <c r="B42" s="4" t="s">
        <v>5</v>
      </c>
      <c r="C42" s="4" t="s">
        <v>65</v>
      </c>
      <c r="D42" s="4" t="s">
        <v>66</v>
      </c>
      <c r="E42" s="4" t="s">
        <v>67</v>
      </c>
      <c r="F42" s="4" t="s">
        <v>68</v>
      </c>
      <c r="G42" s="4" t="s">
        <v>69</v>
      </c>
      <c r="H42" s="4" t="s">
        <v>70</v>
      </c>
      <c r="I42" s="4" t="s">
        <v>71</v>
      </c>
      <c r="J42" s="4" t="s">
        <v>72</v>
      </c>
    </row>
    <row r="43" spans="1:10" x14ac:dyDescent="0.25">
      <c r="A43" s="2" t="s">
        <v>117</v>
      </c>
      <c r="B43" s="2" t="s">
        <v>83</v>
      </c>
      <c r="C43" s="2">
        <v>2.9153088107705099</v>
      </c>
      <c r="D43" s="2">
        <v>2.2486833855509798</v>
      </c>
      <c r="E43" s="2">
        <v>1.4001480303704701</v>
      </c>
      <c r="F43" s="2">
        <v>1.13447783514857</v>
      </c>
      <c r="G43" s="2">
        <v>2.7372764423489602</v>
      </c>
      <c r="H43" s="2">
        <v>1.5107954852283001</v>
      </c>
      <c r="I43" s="2">
        <v>1.1939876712858699</v>
      </c>
      <c r="J43" s="2">
        <v>1.25239407643676</v>
      </c>
    </row>
    <row r="44" spans="1:10" x14ac:dyDescent="0.25">
      <c r="A44" s="2" t="s">
        <v>117</v>
      </c>
      <c r="B44" s="2" t="s">
        <v>84</v>
      </c>
      <c r="C44" s="2">
        <v>3.2848328351974501</v>
      </c>
      <c r="D44" s="2">
        <v>3.51290367543697</v>
      </c>
      <c r="E44" s="2">
        <v>1.35725205764174</v>
      </c>
      <c r="F44" s="2">
        <v>1.2966900132596499</v>
      </c>
      <c r="G44" s="2">
        <v>2.1826965734362598</v>
      </c>
      <c r="H44" s="2">
        <v>2.2258752956986401</v>
      </c>
      <c r="I44" s="2">
        <v>1.66438911110163</v>
      </c>
      <c r="J44" s="2">
        <v>1.5720553696155499</v>
      </c>
    </row>
    <row r="45" spans="1:10" x14ac:dyDescent="0.25">
      <c r="A45" s="2" t="s">
        <v>117</v>
      </c>
      <c r="B45" s="2" t="s">
        <v>85</v>
      </c>
      <c r="C45" s="2">
        <v>2.2312324494123499</v>
      </c>
      <c r="D45" s="2">
        <v>2.4290231987833999</v>
      </c>
      <c r="E45" s="2">
        <v>1.5415459871292101</v>
      </c>
      <c r="F45" s="2">
        <v>1.9233403727412199</v>
      </c>
      <c r="G45" s="2">
        <v>1.96322798728943</v>
      </c>
      <c r="H45" s="2">
        <v>1.53977470472455</v>
      </c>
      <c r="I45" s="2">
        <v>1.1910882778465699</v>
      </c>
      <c r="J45" s="2">
        <v>1.3531980104744401</v>
      </c>
    </row>
    <row r="46" spans="1:10" x14ac:dyDescent="0.25">
      <c r="A46" s="2" t="s">
        <v>117</v>
      </c>
      <c r="B46" s="2" t="s">
        <v>86</v>
      </c>
      <c r="C46" s="2">
        <v>1.9160885363817199</v>
      </c>
      <c r="D46" s="2">
        <v>2.0495103672146802</v>
      </c>
      <c r="E46" s="2">
        <v>1.3233916833996799</v>
      </c>
      <c r="F46" s="2">
        <v>4.3918989598751104</v>
      </c>
      <c r="G46" s="2">
        <v>1.2221503071486901</v>
      </c>
      <c r="H46" s="2">
        <v>1.59131027758121</v>
      </c>
      <c r="I46" s="2">
        <v>1.2115528807044</v>
      </c>
      <c r="J46" s="2">
        <v>1.1810532771050899</v>
      </c>
    </row>
    <row r="47" spans="1:10" x14ac:dyDescent="0.25">
      <c r="A47" s="2" t="s">
        <v>117</v>
      </c>
      <c r="B47" s="2" t="s">
        <v>87</v>
      </c>
      <c r="C47" s="2">
        <v>1.16447145119309</v>
      </c>
      <c r="D47" s="2">
        <v>1.0247331112623199</v>
      </c>
      <c r="E47" s="2">
        <v>0.97258016467094399</v>
      </c>
      <c r="F47" s="2">
        <v>1.19417672976851</v>
      </c>
      <c r="G47" s="2">
        <v>0.92960363253951095</v>
      </c>
      <c r="H47" s="2">
        <v>1.3020670972764501</v>
      </c>
      <c r="I47" s="2">
        <v>0.87431510910391796</v>
      </c>
      <c r="J47" s="2">
        <v>0.86091449484229099</v>
      </c>
    </row>
    <row r="48" spans="1:10" x14ac:dyDescent="0.25">
      <c r="A48" s="2" t="s">
        <v>117</v>
      </c>
      <c r="B48" s="2" t="s">
        <v>88</v>
      </c>
      <c r="C48" s="2">
        <v>1.0083761997520899</v>
      </c>
      <c r="D48" s="2">
        <v>0.988680589944124</v>
      </c>
      <c r="E48" s="2">
        <v>0.94406111165881201</v>
      </c>
      <c r="F48" s="2">
        <v>0.71497056633234002</v>
      </c>
      <c r="G48" s="2">
        <v>0.60831322334706805</v>
      </c>
      <c r="H48" s="2">
        <v>0.74858302250504505</v>
      </c>
      <c r="I48" s="2">
        <v>0.76272794976830505</v>
      </c>
      <c r="J48" s="2">
        <v>0.60416562482714697</v>
      </c>
    </row>
    <row r="49" spans="1:10" x14ac:dyDescent="0.25">
      <c r="A49" s="2" t="s">
        <v>117</v>
      </c>
      <c r="B49" s="2" t="s">
        <v>89</v>
      </c>
      <c r="C49" s="2">
        <v>0.59215719811618295</v>
      </c>
      <c r="D49" s="2">
        <v>0.65560876391828105</v>
      </c>
      <c r="E49" s="2">
        <v>1.0706222616136101</v>
      </c>
      <c r="F49" s="2">
        <v>0.71620303206145797</v>
      </c>
      <c r="G49" s="2">
        <v>0.55625722743570805</v>
      </c>
      <c r="H49" s="2">
        <v>0.73775076307356402</v>
      </c>
      <c r="I49" s="2">
        <v>0.58374800719320796</v>
      </c>
      <c r="J49" s="2">
        <v>0.40588979609310599</v>
      </c>
    </row>
    <row r="50" spans="1:10" x14ac:dyDescent="0.25">
      <c r="A50" s="2" t="s">
        <v>117</v>
      </c>
      <c r="B50" s="2" t="s">
        <v>90</v>
      </c>
      <c r="C50" s="2">
        <v>0.96259163692593597</v>
      </c>
      <c r="D50" s="2">
        <v>1.0801683180034201</v>
      </c>
      <c r="E50" s="2">
        <v>1.1622583493590399</v>
      </c>
      <c r="F50" s="2">
        <v>1.26898791640997</v>
      </c>
      <c r="G50" s="2">
        <v>0.842015910893679</v>
      </c>
      <c r="H50" s="2">
        <v>0.94823567196726799</v>
      </c>
      <c r="I50" s="2">
        <v>2.90367379784584</v>
      </c>
      <c r="J50" s="2">
        <v>0.75068781152367603</v>
      </c>
    </row>
    <row r="51" spans="1:10" x14ac:dyDescent="0.25">
      <c r="A51" s="2" t="s">
        <v>117</v>
      </c>
      <c r="B51" s="2" t="s">
        <v>91</v>
      </c>
      <c r="C51" s="2">
        <v>1.2094353325664999</v>
      </c>
      <c r="D51" s="2">
        <v>1.1293001472949999</v>
      </c>
      <c r="E51" s="2">
        <v>0.85330642759800002</v>
      </c>
      <c r="F51" s="2">
        <v>1.2127161026001001</v>
      </c>
      <c r="G51" s="2">
        <v>0.76697161421179805</v>
      </c>
      <c r="H51" s="2">
        <v>0.85681686177849803</v>
      </c>
      <c r="I51" s="2">
        <v>0.84541300311684597</v>
      </c>
      <c r="J51" s="2">
        <v>0.62320828437805198</v>
      </c>
    </row>
    <row r="52" spans="1:10" x14ac:dyDescent="0.25">
      <c r="A52" s="2" t="s">
        <v>117</v>
      </c>
      <c r="B52" s="2" t="s">
        <v>92</v>
      </c>
      <c r="C52" s="2"/>
      <c r="D52" s="2"/>
      <c r="E52" s="2"/>
      <c r="F52" s="2"/>
      <c r="G52" s="2"/>
      <c r="H52" s="2">
        <v>1.1829492636025001</v>
      </c>
      <c r="I52" s="2">
        <v>1.08227590098977</v>
      </c>
      <c r="J52" s="2">
        <v>0.77098868787288699</v>
      </c>
    </row>
    <row r="53" spans="1:10" x14ac:dyDescent="0.25">
      <c r="A53" s="2" t="s">
        <v>117</v>
      </c>
      <c r="B53" s="2" t="s">
        <v>93</v>
      </c>
      <c r="C53" s="2">
        <v>0.72198370471596696</v>
      </c>
      <c r="D53" s="2">
        <v>0.88577214628458001</v>
      </c>
      <c r="E53" s="2">
        <v>1.12670930102468</v>
      </c>
      <c r="F53" s="2">
        <v>0.81850597634911504</v>
      </c>
      <c r="G53" s="2">
        <v>0.66376449540257498</v>
      </c>
      <c r="H53" s="2">
        <v>0.88091287761926695</v>
      </c>
      <c r="I53" s="2">
        <v>0.88098524138331402</v>
      </c>
      <c r="J53" s="2">
        <v>0.57597164995968297</v>
      </c>
    </row>
    <row r="54" spans="1:10" x14ac:dyDescent="0.25">
      <c r="A54" s="2" t="s">
        <v>117</v>
      </c>
      <c r="B54" s="2" t="s">
        <v>94</v>
      </c>
      <c r="C54" s="2">
        <v>0.925999134778976</v>
      </c>
      <c r="D54" s="2">
        <v>0.96893478184938397</v>
      </c>
      <c r="E54" s="2">
        <v>0.96114091575145699</v>
      </c>
      <c r="F54" s="2">
        <v>0.74558956548571598</v>
      </c>
      <c r="G54" s="2">
        <v>0.74925175867974803</v>
      </c>
      <c r="H54" s="2">
        <v>0.89954109862446796</v>
      </c>
      <c r="I54" s="2">
        <v>1.00861433893442</v>
      </c>
      <c r="J54" s="2">
        <v>0.73086377233266797</v>
      </c>
    </row>
    <row r="55" spans="1:10" x14ac:dyDescent="0.25">
      <c r="A55" s="2" t="s">
        <v>117</v>
      </c>
      <c r="B55" s="2" t="s">
        <v>95</v>
      </c>
      <c r="C55" s="2">
        <v>1.63155440241098</v>
      </c>
      <c r="D55" s="2">
        <v>3.0580181628465701</v>
      </c>
      <c r="E55" s="2">
        <v>0.83699245005846001</v>
      </c>
      <c r="F55" s="2">
        <v>0.91890031471848499</v>
      </c>
      <c r="G55" s="2">
        <v>1.02610038593411</v>
      </c>
      <c r="H55" s="2">
        <v>1.06372563168406</v>
      </c>
      <c r="I55" s="2">
        <v>0.93799661844968796</v>
      </c>
      <c r="J55" s="2">
        <v>0.83151878789067302</v>
      </c>
    </row>
    <row r="56" spans="1:10" x14ac:dyDescent="0.25">
      <c r="A56" s="2" t="s">
        <v>117</v>
      </c>
      <c r="B56" s="2" t="s">
        <v>96</v>
      </c>
      <c r="C56" s="2">
        <v>0.94535471871495202</v>
      </c>
      <c r="D56" s="2">
        <v>1.4765265397727501</v>
      </c>
      <c r="E56" s="2">
        <v>0.87792174890637398</v>
      </c>
      <c r="F56" s="2">
        <v>0.911061652004719</v>
      </c>
      <c r="G56" s="2">
        <v>0.89552197605371497</v>
      </c>
      <c r="H56" s="2">
        <v>0.95656495541334197</v>
      </c>
      <c r="I56" s="2">
        <v>0.705048302188516</v>
      </c>
      <c r="J56" s="2">
        <v>0.82717956975102402</v>
      </c>
    </row>
    <row r="57" spans="1:10" x14ac:dyDescent="0.25">
      <c r="A57" s="2" t="s">
        <v>117</v>
      </c>
      <c r="B57" s="2" t="s">
        <v>97</v>
      </c>
      <c r="C57" s="2">
        <v>1.8291447311639799</v>
      </c>
      <c r="D57" s="2">
        <v>1.76391378045082</v>
      </c>
      <c r="E57" s="2">
        <v>1.29569247364998</v>
      </c>
      <c r="F57" s="2">
        <v>1.1563638225197801</v>
      </c>
      <c r="G57" s="2">
        <v>1.8665846437215801</v>
      </c>
      <c r="H57" s="2">
        <v>1.4631457626819599</v>
      </c>
      <c r="I57" s="2">
        <v>1.2779876589775101</v>
      </c>
      <c r="J57" s="2">
        <v>1.5979727730155</v>
      </c>
    </row>
    <row r="58" spans="1:10" x14ac:dyDescent="0.25">
      <c r="A58" s="2" t="s">
        <v>117</v>
      </c>
      <c r="B58" s="2" t="s">
        <v>98</v>
      </c>
      <c r="C58" s="2">
        <v>2.7700226753950101</v>
      </c>
      <c r="D58" s="2">
        <v>3.2345894724130599</v>
      </c>
      <c r="E58" s="2">
        <v>1.9521394744515399</v>
      </c>
      <c r="F58" s="2">
        <v>1.50011004880071</v>
      </c>
      <c r="G58" s="2">
        <v>1.18971923366189</v>
      </c>
      <c r="H58" s="2">
        <v>1.0447391308844101</v>
      </c>
      <c r="I58" s="2">
        <v>1.04259205982089</v>
      </c>
      <c r="J58" s="2">
        <v>1.5527189709246201</v>
      </c>
    </row>
    <row r="59" spans="1:10" x14ac:dyDescent="0.25">
      <c r="A59" s="2" t="s">
        <v>118</v>
      </c>
      <c r="B59" s="2" t="s">
        <v>83</v>
      </c>
      <c r="C59" s="2">
        <v>2.9153088107705099</v>
      </c>
      <c r="D59" s="2">
        <v>2.2486833855509798</v>
      </c>
      <c r="E59" s="2">
        <v>1.4001480303704701</v>
      </c>
      <c r="F59" s="2">
        <v>1.13447783514857</v>
      </c>
      <c r="G59" s="2">
        <v>2.7372764423489602</v>
      </c>
      <c r="H59" s="2">
        <v>1.5107954852283001</v>
      </c>
      <c r="I59" s="2">
        <v>1.1939876712858699</v>
      </c>
      <c r="J59" s="2">
        <v>1.25239407643676</v>
      </c>
    </row>
    <row r="60" spans="1:10" x14ac:dyDescent="0.25">
      <c r="A60" s="2" t="s">
        <v>118</v>
      </c>
      <c r="B60" s="2" t="s">
        <v>84</v>
      </c>
      <c r="C60" s="2">
        <v>3.2848328351974501</v>
      </c>
      <c r="D60" s="2">
        <v>3.51290367543697</v>
      </c>
      <c r="E60" s="2">
        <v>1.35725205764174</v>
      </c>
      <c r="F60" s="2">
        <v>1.2966900132596499</v>
      </c>
      <c r="G60" s="2">
        <v>2.1826965734362598</v>
      </c>
      <c r="H60" s="2">
        <v>2.2258752956986401</v>
      </c>
      <c r="I60" s="2">
        <v>1.66438911110163</v>
      </c>
      <c r="J60" s="2">
        <v>1.5720553696155499</v>
      </c>
    </row>
    <row r="61" spans="1:10" x14ac:dyDescent="0.25">
      <c r="A61" s="2" t="s">
        <v>118</v>
      </c>
      <c r="B61" s="2" t="s">
        <v>85</v>
      </c>
      <c r="C61" s="2">
        <v>2.2312324494123499</v>
      </c>
      <c r="D61" s="2">
        <v>2.4290231987833999</v>
      </c>
      <c r="E61" s="2">
        <v>1.5415459871292101</v>
      </c>
      <c r="F61" s="2">
        <v>1.9233403727412199</v>
      </c>
      <c r="G61" s="2">
        <v>1.96322798728943</v>
      </c>
      <c r="H61" s="2">
        <v>1.53977470472455</v>
      </c>
      <c r="I61" s="2">
        <v>1.1910882778465699</v>
      </c>
      <c r="J61" s="2">
        <v>1.3531980104744401</v>
      </c>
    </row>
    <row r="62" spans="1:10" x14ac:dyDescent="0.25">
      <c r="A62" s="2" t="s">
        <v>118</v>
      </c>
      <c r="B62" s="2" t="s">
        <v>86</v>
      </c>
      <c r="C62" s="2">
        <v>1.9160885363817199</v>
      </c>
      <c r="D62" s="2">
        <v>2.0495103672146802</v>
      </c>
      <c r="E62" s="2">
        <v>1.3233916833996799</v>
      </c>
      <c r="F62" s="2">
        <v>4.3918989598751104</v>
      </c>
      <c r="G62" s="2">
        <v>1.2221503071486901</v>
      </c>
      <c r="H62" s="2">
        <v>1.59131027758121</v>
      </c>
      <c r="I62" s="2">
        <v>1.2115528807044</v>
      </c>
      <c r="J62" s="2">
        <v>1.1810532771050899</v>
      </c>
    </row>
    <row r="63" spans="1:10" x14ac:dyDescent="0.25">
      <c r="A63" s="2" t="s">
        <v>118</v>
      </c>
      <c r="B63" s="2" t="s">
        <v>87</v>
      </c>
      <c r="C63" s="2">
        <v>1.16447145119309</v>
      </c>
      <c r="D63" s="2">
        <v>1.0247331112623199</v>
      </c>
      <c r="E63" s="2">
        <v>0.97258016467094399</v>
      </c>
      <c r="F63" s="2">
        <v>1.19417672976851</v>
      </c>
      <c r="G63" s="2">
        <v>0.92960363253951095</v>
      </c>
      <c r="H63" s="2">
        <v>1.3020670972764501</v>
      </c>
      <c r="I63" s="2">
        <v>0.87431510910391796</v>
      </c>
      <c r="J63" s="2">
        <v>0.86091449484229099</v>
      </c>
    </row>
    <row r="64" spans="1:10" x14ac:dyDescent="0.25">
      <c r="A64" s="2" t="s">
        <v>118</v>
      </c>
      <c r="B64" s="2" t="s">
        <v>88</v>
      </c>
      <c r="C64" s="2">
        <v>1.0083761997520899</v>
      </c>
      <c r="D64" s="2">
        <v>0.988680589944124</v>
      </c>
      <c r="E64" s="2">
        <v>0.94406111165881201</v>
      </c>
      <c r="F64" s="2">
        <v>0.71497056633234002</v>
      </c>
      <c r="G64" s="2">
        <v>0.60831322334706805</v>
      </c>
      <c r="H64" s="2">
        <v>0.74858302250504505</v>
      </c>
      <c r="I64" s="2">
        <v>0.76272794976830505</v>
      </c>
      <c r="J64" s="2">
        <v>0.60416562482714697</v>
      </c>
    </row>
    <row r="65" spans="1:10" x14ac:dyDescent="0.25">
      <c r="A65" s="2" t="s">
        <v>118</v>
      </c>
      <c r="B65" s="2" t="s">
        <v>89</v>
      </c>
      <c r="C65" s="2">
        <v>0.59215719811618295</v>
      </c>
      <c r="D65" s="2">
        <v>0.65560876391828105</v>
      </c>
      <c r="E65" s="2">
        <v>1.0706222616136101</v>
      </c>
      <c r="F65" s="2">
        <v>0.71620303206145797</v>
      </c>
      <c r="G65" s="2">
        <v>0.55625722743570805</v>
      </c>
      <c r="H65" s="2">
        <v>0.73775076307356402</v>
      </c>
      <c r="I65" s="2">
        <v>0.58374800719320796</v>
      </c>
      <c r="J65" s="2">
        <v>0.40588979609310599</v>
      </c>
    </row>
    <row r="66" spans="1:10" x14ac:dyDescent="0.25">
      <c r="A66" s="2" t="s">
        <v>118</v>
      </c>
      <c r="B66" s="2" t="s">
        <v>90</v>
      </c>
      <c r="C66" s="2">
        <v>0.96259163692593597</v>
      </c>
      <c r="D66" s="2">
        <v>1.0801683180034201</v>
      </c>
      <c r="E66" s="2">
        <v>1.1622583493590399</v>
      </c>
      <c r="F66" s="2">
        <v>1.26898791640997</v>
      </c>
      <c r="G66" s="2">
        <v>0.842015910893679</v>
      </c>
      <c r="H66" s="2">
        <v>0.94823567196726799</v>
      </c>
      <c r="I66" s="2">
        <v>2.90367379784584</v>
      </c>
      <c r="J66" s="2">
        <v>0.75068781152367603</v>
      </c>
    </row>
    <row r="67" spans="1:10" x14ac:dyDescent="0.25">
      <c r="A67" s="2" t="s">
        <v>118</v>
      </c>
      <c r="B67" s="2" t="s">
        <v>91</v>
      </c>
      <c r="C67" s="2">
        <v>1.2094353325664999</v>
      </c>
      <c r="D67" s="2">
        <v>1.1293001472949999</v>
      </c>
      <c r="E67" s="2">
        <v>0.85330642759800002</v>
      </c>
      <c r="F67" s="2">
        <v>1.2127161026001001</v>
      </c>
      <c r="G67" s="2">
        <v>0.76697161421179805</v>
      </c>
      <c r="H67" s="2">
        <v>0.85681686177849803</v>
      </c>
      <c r="I67" s="2">
        <v>0.84541300311684597</v>
      </c>
      <c r="J67" s="2">
        <v>0.62320828437805198</v>
      </c>
    </row>
    <row r="68" spans="1:10" x14ac:dyDescent="0.25">
      <c r="A68" s="2" t="s">
        <v>118</v>
      </c>
      <c r="B68" s="2" t="s">
        <v>92</v>
      </c>
      <c r="C68" s="2"/>
      <c r="D68" s="2"/>
      <c r="E68" s="2"/>
      <c r="F68" s="2"/>
      <c r="G68" s="2"/>
      <c r="H68" s="2">
        <v>1.1829492636025001</v>
      </c>
      <c r="I68" s="2">
        <v>1.08227590098977</v>
      </c>
      <c r="J68" s="2">
        <v>0.77098868787288699</v>
      </c>
    </row>
    <row r="69" spans="1:10" x14ac:dyDescent="0.25">
      <c r="A69" s="2" t="s">
        <v>118</v>
      </c>
      <c r="B69" s="2" t="s">
        <v>93</v>
      </c>
      <c r="C69" s="2">
        <v>0.72198370471596696</v>
      </c>
      <c r="D69" s="2">
        <v>0.88577214628458001</v>
      </c>
      <c r="E69" s="2">
        <v>1.12670930102468</v>
      </c>
      <c r="F69" s="2">
        <v>0.81850597634911504</v>
      </c>
      <c r="G69" s="2">
        <v>0.66376449540257498</v>
      </c>
      <c r="H69" s="2">
        <v>0.88091287761926695</v>
      </c>
      <c r="I69" s="2">
        <v>0.88098524138331402</v>
      </c>
      <c r="J69" s="2">
        <v>0.57597164995968297</v>
      </c>
    </row>
    <row r="70" spans="1:10" x14ac:dyDescent="0.25">
      <c r="A70" s="2" t="s">
        <v>118</v>
      </c>
      <c r="B70" s="2" t="s">
        <v>94</v>
      </c>
      <c r="C70" s="2">
        <v>0.925999134778976</v>
      </c>
      <c r="D70" s="2">
        <v>0.96893478184938397</v>
      </c>
      <c r="E70" s="2">
        <v>0.96114091575145699</v>
      </c>
      <c r="F70" s="2">
        <v>0.74558956548571598</v>
      </c>
      <c r="G70" s="2">
        <v>0.74925175867974803</v>
      </c>
      <c r="H70" s="2">
        <v>0.89954109862446796</v>
      </c>
      <c r="I70" s="2">
        <v>1.00861433893442</v>
      </c>
      <c r="J70" s="2">
        <v>0.73086377233266797</v>
      </c>
    </row>
    <row r="71" spans="1:10" x14ac:dyDescent="0.25">
      <c r="A71" s="2" t="s">
        <v>118</v>
      </c>
      <c r="B71" s="2" t="s">
        <v>95</v>
      </c>
      <c r="C71" s="2">
        <v>1.63155440241098</v>
      </c>
      <c r="D71" s="2">
        <v>3.0580181628465701</v>
      </c>
      <c r="E71" s="2">
        <v>0.83699245005846001</v>
      </c>
      <c r="F71" s="2">
        <v>0.91890031471848499</v>
      </c>
      <c r="G71" s="2">
        <v>1.02610038593411</v>
      </c>
      <c r="H71" s="2">
        <v>1.06372563168406</v>
      </c>
      <c r="I71" s="2">
        <v>0.93799661844968796</v>
      </c>
      <c r="J71" s="2">
        <v>0.83151878789067302</v>
      </c>
    </row>
    <row r="72" spans="1:10" x14ac:dyDescent="0.25">
      <c r="A72" s="2" t="s">
        <v>118</v>
      </c>
      <c r="B72" s="2" t="s">
        <v>96</v>
      </c>
      <c r="C72" s="2">
        <v>0.94535471871495202</v>
      </c>
      <c r="D72" s="2">
        <v>1.4765265397727501</v>
      </c>
      <c r="E72" s="2">
        <v>0.87792174890637398</v>
      </c>
      <c r="F72" s="2">
        <v>0.911061652004719</v>
      </c>
      <c r="G72" s="2">
        <v>0.89552197605371497</v>
      </c>
      <c r="H72" s="2">
        <v>0.95656495541334197</v>
      </c>
      <c r="I72" s="2">
        <v>0.705048302188516</v>
      </c>
      <c r="J72" s="2">
        <v>0.82717956975102402</v>
      </c>
    </row>
    <row r="73" spans="1:10" x14ac:dyDescent="0.25">
      <c r="A73" s="2" t="s">
        <v>118</v>
      </c>
      <c r="B73" s="2" t="s">
        <v>97</v>
      </c>
      <c r="C73" s="2">
        <v>1.8291447311639799</v>
      </c>
      <c r="D73" s="2">
        <v>1.76391378045082</v>
      </c>
      <c r="E73" s="2">
        <v>1.29569247364998</v>
      </c>
      <c r="F73" s="2">
        <v>1.1563638225197801</v>
      </c>
      <c r="G73" s="2">
        <v>1.8665846437215801</v>
      </c>
      <c r="H73" s="2">
        <v>1.4631457626819599</v>
      </c>
      <c r="I73" s="2">
        <v>1.2779876589775101</v>
      </c>
      <c r="J73" s="2">
        <v>1.5979727730155</v>
      </c>
    </row>
    <row r="74" spans="1:10" x14ac:dyDescent="0.25">
      <c r="A74" s="2" t="s">
        <v>118</v>
      </c>
      <c r="B74" s="2" t="s">
        <v>98</v>
      </c>
      <c r="C74" s="2">
        <v>2.7700226753950101</v>
      </c>
      <c r="D74" s="2">
        <v>3.2345894724130599</v>
      </c>
      <c r="E74" s="2">
        <v>1.9521394744515399</v>
      </c>
      <c r="F74" s="2">
        <v>1.50011004880071</v>
      </c>
      <c r="G74" s="2">
        <v>1.18971923366189</v>
      </c>
      <c r="H74" s="2">
        <v>1.0447391308844101</v>
      </c>
      <c r="I74" s="2">
        <v>1.04259205982089</v>
      </c>
      <c r="J74" s="2">
        <v>1.5527189709246201</v>
      </c>
    </row>
    <row r="77" spans="1:10" x14ac:dyDescent="0.25">
      <c r="A77" s="31" t="s">
        <v>79</v>
      </c>
      <c r="B77" s="31"/>
      <c r="C77" s="31"/>
      <c r="D77" s="31"/>
      <c r="E77" s="31"/>
      <c r="F77" s="31"/>
      <c r="G77" s="31"/>
      <c r="H77" s="31"/>
      <c r="I77" s="31"/>
      <c r="J77" s="31"/>
    </row>
    <row r="78" spans="1:10" x14ac:dyDescent="0.25">
      <c r="A78" s="4" t="s">
        <v>64</v>
      </c>
      <c r="B78" s="4" t="s">
        <v>5</v>
      </c>
      <c r="C78" s="4" t="s">
        <v>65</v>
      </c>
      <c r="D78" s="4" t="s">
        <v>66</v>
      </c>
      <c r="E78" s="4" t="s">
        <v>67</v>
      </c>
      <c r="F78" s="4" t="s">
        <v>68</v>
      </c>
      <c r="G78" s="4" t="s">
        <v>69</v>
      </c>
      <c r="H78" s="4" t="s">
        <v>70</v>
      </c>
      <c r="I78" s="4" t="s">
        <v>71</v>
      </c>
      <c r="J78" s="4" t="s">
        <v>72</v>
      </c>
    </row>
    <row r="79" spans="1:10" x14ac:dyDescent="0.25">
      <c r="A79" s="3" t="s">
        <v>117</v>
      </c>
      <c r="B79" s="3" t="s">
        <v>83</v>
      </c>
      <c r="C79" s="3">
        <v>37643</v>
      </c>
      <c r="D79" s="3">
        <v>45635</v>
      </c>
      <c r="E79" s="3">
        <v>47565</v>
      </c>
      <c r="F79" s="3">
        <v>50118</v>
      </c>
      <c r="G79" s="3">
        <v>50943</v>
      </c>
      <c r="H79" s="3">
        <v>56088</v>
      </c>
      <c r="I79" s="3">
        <v>61426</v>
      </c>
      <c r="J79" s="3">
        <v>64348</v>
      </c>
    </row>
    <row r="80" spans="1:10" x14ac:dyDescent="0.25">
      <c r="A80" s="3" t="s">
        <v>117</v>
      </c>
      <c r="B80" s="3" t="s">
        <v>84</v>
      </c>
      <c r="C80" s="3">
        <v>55734</v>
      </c>
      <c r="D80" s="3">
        <v>61195</v>
      </c>
      <c r="E80" s="3">
        <v>57100</v>
      </c>
      <c r="F80" s="3">
        <v>69030</v>
      </c>
      <c r="G80" s="3">
        <v>76228</v>
      </c>
      <c r="H80" s="3">
        <v>66691</v>
      </c>
      <c r="I80" s="3">
        <v>89623</v>
      </c>
      <c r="J80" s="3">
        <v>88945</v>
      </c>
    </row>
    <row r="81" spans="1:10" x14ac:dyDescent="0.25">
      <c r="A81" s="3" t="s">
        <v>117</v>
      </c>
      <c r="B81" s="3" t="s">
        <v>85</v>
      </c>
      <c r="C81" s="3">
        <v>97502</v>
      </c>
      <c r="D81" s="3">
        <v>100844</v>
      </c>
      <c r="E81" s="3">
        <v>116232</v>
      </c>
      <c r="F81" s="3">
        <v>125072</v>
      </c>
      <c r="G81" s="3">
        <v>134547</v>
      </c>
      <c r="H81" s="3">
        <v>156872</v>
      </c>
      <c r="I81" s="3">
        <v>165702</v>
      </c>
      <c r="J81" s="3">
        <v>162627</v>
      </c>
    </row>
    <row r="82" spans="1:10" x14ac:dyDescent="0.25">
      <c r="A82" s="3" t="s">
        <v>117</v>
      </c>
      <c r="B82" s="3" t="s">
        <v>86</v>
      </c>
      <c r="C82" s="3">
        <v>57215</v>
      </c>
      <c r="D82" s="3">
        <v>58337</v>
      </c>
      <c r="E82" s="3">
        <v>64925</v>
      </c>
      <c r="F82" s="3">
        <v>64369</v>
      </c>
      <c r="G82" s="3">
        <v>65989</v>
      </c>
      <c r="H82" s="3">
        <v>72876</v>
      </c>
      <c r="I82" s="3">
        <v>80982</v>
      </c>
      <c r="J82" s="3">
        <v>82656</v>
      </c>
    </row>
    <row r="83" spans="1:10" x14ac:dyDescent="0.25">
      <c r="A83" s="3" t="s">
        <v>117</v>
      </c>
      <c r="B83" s="3" t="s">
        <v>87</v>
      </c>
      <c r="C83" s="3">
        <v>142489</v>
      </c>
      <c r="D83" s="3">
        <v>160419</v>
      </c>
      <c r="E83" s="3">
        <v>167136</v>
      </c>
      <c r="F83" s="3">
        <v>170100</v>
      </c>
      <c r="G83" s="3">
        <v>184206</v>
      </c>
      <c r="H83" s="3">
        <v>185790</v>
      </c>
      <c r="I83" s="3">
        <v>226052</v>
      </c>
      <c r="J83" s="3">
        <v>252741</v>
      </c>
    </row>
    <row r="84" spans="1:10" x14ac:dyDescent="0.25">
      <c r="A84" s="3" t="s">
        <v>117</v>
      </c>
      <c r="B84" s="3" t="s">
        <v>88</v>
      </c>
      <c r="C84" s="3">
        <v>367916</v>
      </c>
      <c r="D84" s="3">
        <v>397947</v>
      </c>
      <c r="E84" s="3">
        <v>439419</v>
      </c>
      <c r="F84" s="3">
        <v>465424</v>
      </c>
      <c r="G84" s="3">
        <v>478783</v>
      </c>
      <c r="H84" s="3">
        <v>487381</v>
      </c>
      <c r="I84" s="3">
        <v>548314</v>
      </c>
      <c r="J84" s="3">
        <v>554139</v>
      </c>
    </row>
    <row r="85" spans="1:10" x14ac:dyDescent="0.25">
      <c r="A85" s="3" t="s">
        <v>117</v>
      </c>
      <c r="B85" s="3" t="s">
        <v>89</v>
      </c>
      <c r="C85" s="3">
        <v>1457544</v>
      </c>
      <c r="D85" s="3">
        <v>1532950</v>
      </c>
      <c r="E85" s="3">
        <v>1602683</v>
      </c>
      <c r="F85" s="3">
        <v>1763080</v>
      </c>
      <c r="G85" s="3">
        <v>1780177</v>
      </c>
      <c r="H85" s="3">
        <v>1865216</v>
      </c>
      <c r="I85" s="3">
        <v>2249469</v>
      </c>
      <c r="J85" s="3">
        <v>2354616</v>
      </c>
    </row>
    <row r="86" spans="1:10" x14ac:dyDescent="0.25">
      <c r="A86" s="3" t="s">
        <v>117</v>
      </c>
      <c r="B86" s="3" t="s">
        <v>90</v>
      </c>
      <c r="C86" s="3">
        <v>184395</v>
      </c>
      <c r="D86" s="3">
        <v>193903</v>
      </c>
      <c r="E86" s="3">
        <v>209386</v>
      </c>
      <c r="F86" s="3">
        <v>222398</v>
      </c>
      <c r="G86" s="3">
        <v>237435</v>
      </c>
      <c r="H86" s="3">
        <v>240654</v>
      </c>
      <c r="I86" s="3">
        <v>270696</v>
      </c>
      <c r="J86" s="3">
        <v>286071</v>
      </c>
    </row>
    <row r="87" spans="1:10" x14ac:dyDescent="0.25">
      <c r="A87" s="3" t="s">
        <v>117</v>
      </c>
      <c r="B87" s="3" t="s">
        <v>91</v>
      </c>
      <c r="C87" s="3">
        <v>213429</v>
      </c>
      <c r="D87" s="3">
        <v>233732</v>
      </c>
      <c r="E87" s="3">
        <v>245922</v>
      </c>
      <c r="F87" s="3">
        <v>279005</v>
      </c>
      <c r="G87" s="3">
        <v>280812</v>
      </c>
      <c r="H87" s="3">
        <v>295636</v>
      </c>
      <c r="I87" s="3">
        <v>325194</v>
      </c>
      <c r="J87" s="3">
        <v>348885</v>
      </c>
    </row>
    <row r="88" spans="1:10" x14ac:dyDescent="0.25">
      <c r="A88" s="3" t="s">
        <v>117</v>
      </c>
      <c r="B88" s="3" t="s">
        <v>92</v>
      </c>
      <c r="C88" s="3"/>
      <c r="D88" s="3"/>
      <c r="E88" s="3"/>
      <c r="F88" s="3"/>
      <c r="G88" s="3"/>
      <c r="H88" s="3">
        <v>134800</v>
      </c>
      <c r="I88" s="3">
        <v>148666</v>
      </c>
      <c r="J88" s="3">
        <v>154453</v>
      </c>
    </row>
    <row r="89" spans="1:10" x14ac:dyDescent="0.25">
      <c r="A89" s="3" t="s">
        <v>117</v>
      </c>
      <c r="B89" s="3" t="s">
        <v>93</v>
      </c>
      <c r="C89" s="3">
        <v>433069</v>
      </c>
      <c r="D89" s="3">
        <v>451948</v>
      </c>
      <c r="E89" s="3">
        <v>484457</v>
      </c>
      <c r="F89" s="3">
        <v>504140</v>
      </c>
      <c r="G89" s="3">
        <v>537047</v>
      </c>
      <c r="H89" s="3">
        <v>426229</v>
      </c>
      <c r="I89" s="3">
        <v>465159</v>
      </c>
      <c r="J89" s="3">
        <v>475371</v>
      </c>
    </row>
    <row r="90" spans="1:10" x14ac:dyDescent="0.25">
      <c r="A90" s="3" t="s">
        <v>117</v>
      </c>
      <c r="B90" s="3" t="s">
        <v>94</v>
      </c>
      <c r="C90" s="3">
        <v>208286</v>
      </c>
      <c r="D90" s="3">
        <v>217820</v>
      </c>
      <c r="E90" s="3">
        <v>229029</v>
      </c>
      <c r="F90" s="3">
        <v>244621</v>
      </c>
      <c r="G90" s="3">
        <v>248456</v>
      </c>
      <c r="H90" s="3">
        <v>262565</v>
      </c>
      <c r="I90" s="3">
        <v>280486</v>
      </c>
      <c r="J90" s="3">
        <v>289401</v>
      </c>
    </row>
    <row r="91" spans="1:10" x14ac:dyDescent="0.25">
      <c r="A91" s="3" t="s">
        <v>117</v>
      </c>
      <c r="B91" s="3" t="s">
        <v>95</v>
      </c>
      <c r="C91" s="3">
        <v>79882</v>
      </c>
      <c r="D91" s="3">
        <v>89324</v>
      </c>
      <c r="E91" s="3">
        <v>91282</v>
      </c>
      <c r="F91" s="3">
        <v>97551</v>
      </c>
      <c r="G91" s="3">
        <v>102595</v>
      </c>
      <c r="H91" s="3">
        <v>105146</v>
      </c>
      <c r="I91" s="3">
        <v>110875</v>
      </c>
      <c r="J91" s="3">
        <v>110824</v>
      </c>
    </row>
    <row r="92" spans="1:10" x14ac:dyDescent="0.25">
      <c r="A92" s="3" t="s">
        <v>117</v>
      </c>
      <c r="B92" s="3" t="s">
        <v>96</v>
      </c>
      <c r="C92" s="3">
        <v>183657</v>
      </c>
      <c r="D92" s="3">
        <v>186813</v>
      </c>
      <c r="E92" s="3">
        <v>198741</v>
      </c>
      <c r="F92" s="3">
        <v>211222</v>
      </c>
      <c r="G92" s="3">
        <v>216208</v>
      </c>
      <c r="H92" s="3">
        <v>222394</v>
      </c>
      <c r="I92" s="3">
        <v>243874</v>
      </c>
      <c r="J92" s="3">
        <v>256554</v>
      </c>
    </row>
    <row r="93" spans="1:10" x14ac:dyDescent="0.25">
      <c r="A93" s="3" t="s">
        <v>117</v>
      </c>
      <c r="B93" s="3" t="s">
        <v>97</v>
      </c>
      <c r="C93" s="3">
        <v>23609</v>
      </c>
      <c r="D93" s="3">
        <v>25588</v>
      </c>
      <c r="E93" s="3">
        <v>27169</v>
      </c>
      <c r="F93" s="3">
        <v>27204</v>
      </c>
      <c r="G93" s="3">
        <v>28609</v>
      </c>
      <c r="H93" s="3">
        <v>30557</v>
      </c>
      <c r="I93" s="3">
        <v>34210</v>
      </c>
      <c r="J93" s="3">
        <v>31648</v>
      </c>
    </row>
    <row r="94" spans="1:10" x14ac:dyDescent="0.25">
      <c r="A94" s="3" t="s">
        <v>117</v>
      </c>
      <c r="B94" s="3" t="s">
        <v>98</v>
      </c>
      <c r="C94" s="3">
        <v>39981</v>
      </c>
      <c r="D94" s="3">
        <v>43084</v>
      </c>
      <c r="E94" s="3">
        <v>43912</v>
      </c>
      <c r="F94" s="3">
        <v>42421</v>
      </c>
      <c r="G94" s="3">
        <v>48926</v>
      </c>
      <c r="H94" s="3">
        <v>50758</v>
      </c>
      <c r="I94" s="3">
        <v>57208</v>
      </c>
      <c r="J94" s="3">
        <v>53631</v>
      </c>
    </row>
    <row r="95" spans="1:10" x14ac:dyDescent="0.25">
      <c r="A95" s="3" t="s">
        <v>118</v>
      </c>
      <c r="B95" s="3" t="s">
        <v>83</v>
      </c>
      <c r="C95" s="3">
        <v>12292</v>
      </c>
      <c r="D95" s="3">
        <v>8489</v>
      </c>
      <c r="E95" s="3">
        <v>13590</v>
      </c>
      <c r="F95" s="3">
        <v>16897</v>
      </c>
      <c r="G95" s="3">
        <v>21221</v>
      </c>
      <c r="H95" s="3">
        <v>21897</v>
      </c>
      <c r="I95" s="3">
        <v>19871</v>
      </c>
      <c r="J95" s="3">
        <v>22409</v>
      </c>
    </row>
    <row r="96" spans="1:10" x14ac:dyDescent="0.25">
      <c r="A96" s="3" t="s">
        <v>118</v>
      </c>
      <c r="B96" s="3" t="s">
        <v>84</v>
      </c>
      <c r="C96" s="3">
        <v>17730</v>
      </c>
      <c r="D96" s="3">
        <v>17700</v>
      </c>
      <c r="E96" s="3">
        <v>25351</v>
      </c>
      <c r="F96" s="3">
        <v>21139</v>
      </c>
      <c r="G96" s="3">
        <v>24450</v>
      </c>
      <c r="H96" s="3">
        <v>34790</v>
      </c>
      <c r="I96" s="3">
        <v>35254</v>
      </c>
      <c r="J96" s="3">
        <v>40043</v>
      </c>
    </row>
    <row r="97" spans="1:10" x14ac:dyDescent="0.25">
      <c r="A97" s="3" t="s">
        <v>118</v>
      </c>
      <c r="B97" s="3" t="s">
        <v>85</v>
      </c>
      <c r="C97" s="3">
        <v>33020</v>
      </c>
      <c r="D97" s="3">
        <v>30733</v>
      </c>
      <c r="E97" s="3">
        <v>36775</v>
      </c>
      <c r="F97" s="3">
        <v>36085</v>
      </c>
      <c r="G97" s="3">
        <v>45895</v>
      </c>
      <c r="H97" s="3">
        <v>45677</v>
      </c>
      <c r="I97" s="3">
        <v>60139</v>
      </c>
      <c r="J97" s="3">
        <v>81746</v>
      </c>
    </row>
    <row r="98" spans="1:10" x14ac:dyDescent="0.25">
      <c r="A98" s="3" t="s">
        <v>118</v>
      </c>
      <c r="B98" s="3" t="s">
        <v>86</v>
      </c>
      <c r="C98" s="3">
        <v>14114</v>
      </c>
      <c r="D98" s="3">
        <v>14647</v>
      </c>
      <c r="E98" s="3">
        <v>17826</v>
      </c>
      <c r="F98" s="3">
        <v>20659</v>
      </c>
      <c r="G98" s="3">
        <v>21598</v>
      </c>
      <c r="H98" s="3">
        <v>24801</v>
      </c>
      <c r="I98" s="3">
        <v>22864</v>
      </c>
      <c r="J98" s="3">
        <v>30914</v>
      </c>
    </row>
    <row r="99" spans="1:10" x14ac:dyDescent="0.25">
      <c r="A99" s="3" t="s">
        <v>118</v>
      </c>
      <c r="B99" s="3" t="s">
        <v>87</v>
      </c>
      <c r="C99" s="3">
        <v>30896</v>
      </c>
      <c r="D99" s="3">
        <v>41335</v>
      </c>
      <c r="E99" s="3">
        <v>39109</v>
      </c>
      <c r="F99" s="3">
        <v>40731</v>
      </c>
      <c r="G99" s="3">
        <v>46572</v>
      </c>
      <c r="H99" s="3">
        <v>59587</v>
      </c>
      <c r="I99" s="3">
        <v>52391</v>
      </c>
      <c r="J99" s="3">
        <v>60749</v>
      </c>
    </row>
    <row r="100" spans="1:10" x14ac:dyDescent="0.25">
      <c r="A100" s="3" t="s">
        <v>118</v>
      </c>
      <c r="B100" s="3" t="s">
        <v>88</v>
      </c>
      <c r="C100" s="3">
        <v>93399</v>
      </c>
      <c r="D100" s="3">
        <v>104435</v>
      </c>
      <c r="E100" s="3">
        <v>109108</v>
      </c>
      <c r="F100" s="3">
        <v>102384</v>
      </c>
      <c r="G100" s="3">
        <v>121834</v>
      </c>
      <c r="H100" s="3">
        <v>140746</v>
      </c>
      <c r="I100" s="3">
        <v>133811</v>
      </c>
      <c r="J100" s="3">
        <v>153548</v>
      </c>
    </row>
    <row r="101" spans="1:10" x14ac:dyDescent="0.25">
      <c r="A101" s="3" t="s">
        <v>118</v>
      </c>
      <c r="B101" s="3" t="s">
        <v>89</v>
      </c>
      <c r="C101" s="3">
        <v>323139</v>
      </c>
      <c r="D101" s="3">
        <v>385615</v>
      </c>
      <c r="E101" s="3">
        <v>437095</v>
      </c>
      <c r="F101" s="3">
        <v>458847</v>
      </c>
      <c r="G101" s="3">
        <v>469040</v>
      </c>
      <c r="H101" s="3">
        <v>540444</v>
      </c>
      <c r="I101" s="3">
        <v>496419</v>
      </c>
      <c r="J101" s="3">
        <v>515309</v>
      </c>
    </row>
    <row r="102" spans="1:10" x14ac:dyDescent="0.25">
      <c r="A102" s="3" t="s">
        <v>118</v>
      </c>
      <c r="B102" s="3" t="s">
        <v>90</v>
      </c>
      <c r="C102" s="3">
        <v>48228</v>
      </c>
      <c r="D102" s="3">
        <v>58279</v>
      </c>
      <c r="E102" s="3">
        <v>57497</v>
      </c>
      <c r="F102" s="3">
        <v>60215</v>
      </c>
      <c r="G102" s="3">
        <v>59853</v>
      </c>
      <c r="H102" s="3">
        <v>72136</v>
      </c>
      <c r="I102" s="3">
        <v>77374</v>
      </c>
      <c r="J102" s="3">
        <v>83075</v>
      </c>
    </row>
    <row r="103" spans="1:10" x14ac:dyDescent="0.25">
      <c r="A103" s="3" t="s">
        <v>118</v>
      </c>
      <c r="B103" s="3" t="s">
        <v>91</v>
      </c>
      <c r="C103" s="3">
        <v>54971</v>
      </c>
      <c r="D103" s="3">
        <v>65227</v>
      </c>
      <c r="E103" s="3">
        <v>66636</v>
      </c>
      <c r="F103" s="3">
        <v>58661</v>
      </c>
      <c r="G103" s="3">
        <v>62515</v>
      </c>
      <c r="H103" s="3">
        <v>65863</v>
      </c>
      <c r="I103" s="3">
        <v>72367</v>
      </c>
      <c r="J103" s="3">
        <v>78966</v>
      </c>
    </row>
    <row r="104" spans="1:10" x14ac:dyDescent="0.25">
      <c r="A104" s="3" t="s">
        <v>118</v>
      </c>
      <c r="B104" s="3" t="s">
        <v>92</v>
      </c>
      <c r="C104" s="3"/>
      <c r="D104" s="3"/>
      <c r="E104" s="3"/>
      <c r="F104" s="3"/>
      <c r="G104" s="3"/>
      <c r="H104" s="3">
        <v>32455</v>
      </c>
      <c r="I104" s="3">
        <v>31666</v>
      </c>
      <c r="J104" s="3">
        <v>38972</v>
      </c>
    </row>
    <row r="105" spans="1:10" x14ac:dyDescent="0.25">
      <c r="A105" s="3" t="s">
        <v>118</v>
      </c>
      <c r="B105" s="3" t="s">
        <v>93</v>
      </c>
      <c r="C105" s="3">
        <v>101323</v>
      </c>
      <c r="D105" s="3">
        <v>121094</v>
      </c>
      <c r="E105" s="3">
        <v>108214</v>
      </c>
      <c r="F105" s="3">
        <v>119196</v>
      </c>
      <c r="G105" s="3">
        <v>134241</v>
      </c>
      <c r="H105" s="3">
        <v>121328</v>
      </c>
      <c r="I105" s="3">
        <v>109865</v>
      </c>
      <c r="J105" s="3">
        <v>113760</v>
      </c>
    </row>
    <row r="106" spans="1:10" x14ac:dyDescent="0.25">
      <c r="A106" s="3" t="s">
        <v>118</v>
      </c>
      <c r="B106" s="3" t="s">
        <v>94</v>
      </c>
      <c r="C106" s="3">
        <v>46566</v>
      </c>
      <c r="D106" s="3">
        <v>52652</v>
      </c>
      <c r="E106" s="3">
        <v>51480</v>
      </c>
      <c r="F106" s="3">
        <v>54310</v>
      </c>
      <c r="G106" s="3">
        <v>62593</v>
      </c>
      <c r="H106" s="3">
        <v>68681</v>
      </c>
      <c r="I106" s="3">
        <v>60255</v>
      </c>
      <c r="J106" s="3">
        <v>77662</v>
      </c>
    </row>
    <row r="107" spans="1:10" x14ac:dyDescent="0.25">
      <c r="A107" s="3" t="s">
        <v>118</v>
      </c>
      <c r="B107" s="3" t="s">
        <v>95</v>
      </c>
      <c r="C107" s="3">
        <v>21629</v>
      </c>
      <c r="D107" s="3">
        <v>22968</v>
      </c>
      <c r="E107" s="3">
        <v>24161</v>
      </c>
      <c r="F107" s="3">
        <v>26583</v>
      </c>
      <c r="G107" s="3">
        <v>24785</v>
      </c>
      <c r="H107" s="3">
        <v>27647</v>
      </c>
      <c r="I107" s="3">
        <v>30183</v>
      </c>
      <c r="J107" s="3">
        <v>37481</v>
      </c>
    </row>
    <row r="108" spans="1:10" x14ac:dyDescent="0.25">
      <c r="A108" s="3" t="s">
        <v>118</v>
      </c>
      <c r="B108" s="3" t="s">
        <v>96</v>
      </c>
      <c r="C108" s="3">
        <v>37071</v>
      </c>
      <c r="D108" s="3">
        <v>49862</v>
      </c>
      <c r="E108" s="3">
        <v>50562</v>
      </c>
      <c r="F108" s="3">
        <v>52441</v>
      </c>
      <c r="G108" s="3">
        <v>58447</v>
      </c>
      <c r="H108" s="3">
        <v>66536</v>
      </c>
      <c r="I108" s="3">
        <v>59177</v>
      </c>
      <c r="J108" s="3">
        <v>71357</v>
      </c>
    </row>
    <row r="109" spans="1:10" x14ac:dyDescent="0.25">
      <c r="A109" s="3" t="s">
        <v>118</v>
      </c>
      <c r="B109" s="3" t="s">
        <v>97</v>
      </c>
      <c r="C109" s="3">
        <v>5067</v>
      </c>
      <c r="D109" s="3">
        <v>5254</v>
      </c>
      <c r="E109" s="3">
        <v>5365</v>
      </c>
      <c r="F109" s="3">
        <v>6645</v>
      </c>
      <c r="G109" s="3">
        <v>7020</v>
      </c>
      <c r="H109" s="3">
        <v>6687</v>
      </c>
      <c r="I109" s="3">
        <v>6609</v>
      </c>
      <c r="J109" s="3">
        <v>9122</v>
      </c>
    </row>
    <row r="110" spans="1:10" x14ac:dyDescent="0.25">
      <c r="A110" s="3" t="s">
        <v>118</v>
      </c>
      <c r="B110" s="3" t="s">
        <v>98</v>
      </c>
      <c r="C110" s="3">
        <v>7592</v>
      </c>
      <c r="D110" s="3">
        <v>7433</v>
      </c>
      <c r="E110" s="3">
        <v>9746</v>
      </c>
      <c r="F110" s="3">
        <v>10088</v>
      </c>
      <c r="G110" s="3">
        <v>9879</v>
      </c>
      <c r="H110" s="3">
        <v>8814</v>
      </c>
      <c r="I110" s="3">
        <v>9090</v>
      </c>
      <c r="J110" s="3">
        <v>16070</v>
      </c>
    </row>
    <row r="113" spans="1:10" x14ac:dyDescent="0.25">
      <c r="A113" s="31" t="s">
        <v>80</v>
      </c>
      <c r="B113" s="31"/>
      <c r="C113" s="31"/>
      <c r="D113" s="31"/>
      <c r="E113" s="31"/>
      <c r="F113" s="31"/>
      <c r="G113" s="31"/>
      <c r="H113" s="31"/>
      <c r="I113" s="31"/>
      <c r="J113" s="31"/>
    </row>
    <row r="114" spans="1:10" x14ac:dyDescent="0.25">
      <c r="A114" s="4" t="s">
        <v>64</v>
      </c>
      <c r="B114" s="4" t="s">
        <v>5</v>
      </c>
      <c r="C114" s="4" t="s">
        <v>65</v>
      </c>
      <c r="D114" s="4" t="s">
        <v>66</v>
      </c>
      <c r="E114" s="4" t="s">
        <v>67</v>
      </c>
      <c r="F114" s="4" t="s">
        <v>68</v>
      </c>
      <c r="G114" s="4" t="s">
        <v>69</v>
      </c>
      <c r="H114" s="4" t="s">
        <v>70</v>
      </c>
      <c r="I114" s="4" t="s">
        <v>71</v>
      </c>
      <c r="J114" s="4" t="s">
        <v>72</v>
      </c>
    </row>
    <row r="115" spans="1:10" x14ac:dyDescent="0.25">
      <c r="A115" s="3" t="s">
        <v>117</v>
      </c>
      <c r="B115" s="3" t="s">
        <v>83</v>
      </c>
      <c r="C115" s="3">
        <v>576</v>
      </c>
      <c r="D115" s="3">
        <v>543</v>
      </c>
      <c r="E115" s="3">
        <v>1761</v>
      </c>
      <c r="F115" s="3">
        <v>2023</v>
      </c>
      <c r="G115" s="3">
        <v>618</v>
      </c>
      <c r="H115" s="3">
        <v>1943</v>
      </c>
      <c r="I115" s="3">
        <v>1743</v>
      </c>
      <c r="J115" s="3">
        <v>2032</v>
      </c>
    </row>
    <row r="116" spans="1:10" x14ac:dyDescent="0.25">
      <c r="A116" s="3" t="s">
        <v>117</v>
      </c>
      <c r="B116" s="3" t="s">
        <v>84</v>
      </c>
      <c r="C116" s="3">
        <v>1130</v>
      </c>
      <c r="D116" s="3">
        <v>986</v>
      </c>
      <c r="E116" s="3">
        <v>2703</v>
      </c>
      <c r="F116" s="3">
        <v>2162</v>
      </c>
      <c r="G116" s="3">
        <v>1876</v>
      </c>
      <c r="H116" s="3">
        <v>2046</v>
      </c>
      <c r="I116" s="3">
        <v>1919</v>
      </c>
      <c r="J116" s="3">
        <v>1969</v>
      </c>
    </row>
    <row r="117" spans="1:10" x14ac:dyDescent="0.25">
      <c r="A117" s="3" t="s">
        <v>117</v>
      </c>
      <c r="B117" s="3" t="s">
        <v>85</v>
      </c>
      <c r="C117" s="3">
        <v>1442</v>
      </c>
      <c r="D117" s="3">
        <v>1419</v>
      </c>
      <c r="E117" s="3">
        <v>2988</v>
      </c>
      <c r="F117" s="3">
        <v>1710</v>
      </c>
      <c r="G117" s="3">
        <v>1463</v>
      </c>
      <c r="H117" s="3">
        <v>2046</v>
      </c>
      <c r="I117" s="3">
        <v>1794</v>
      </c>
      <c r="J117" s="3">
        <v>2014</v>
      </c>
    </row>
    <row r="118" spans="1:10" x14ac:dyDescent="0.25">
      <c r="A118" s="3" t="s">
        <v>117</v>
      </c>
      <c r="B118" s="3" t="s">
        <v>86</v>
      </c>
      <c r="C118" s="3">
        <v>1455</v>
      </c>
      <c r="D118" s="3">
        <v>1217</v>
      </c>
      <c r="E118" s="3">
        <v>2283</v>
      </c>
      <c r="F118" s="3">
        <v>1844</v>
      </c>
      <c r="G118" s="3">
        <v>3086</v>
      </c>
      <c r="H118" s="3">
        <v>1689</v>
      </c>
      <c r="I118" s="3">
        <v>1905</v>
      </c>
      <c r="J118" s="3">
        <v>2324</v>
      </c>
    </row>
    <row r="119" spans="1:10" x14ac:dyDescent="0.25">
      <c r="A119" s="3" t="s">
        <v>117</v>
      </c>
      <c r="B119" s="3" t="s">
        <v>87</v>
      </c>
      <c r="C119" s="3">
        <v>2695</v>
      </c>
      <c r="D119" s="3">
        <v>2593</v>
      </c>
      <c r="E119" s="3">
        <v>1965</v>
      </c>
      <c r="F119" s="3">
        <v>2517</v>
      </c>
      <c r="G119" s="3">
        <v>3035</v>
      </c>
      <c r="H119" s="3">
        <v>2433</v>
      </c>
      <c r="I119" s="3">
        <v>2229</v>
      </c>
      <c r="J119" s="3">
        <v>2369</v>
      </c>
    </row>
    <row r="120" spans="1:10" x14ac:dyDescent="0.25">
      <c r="A120" s="3" t="s">
        <v>117</v>
      </c>
      <c r="B120" s="3" t="s">
        <v>88</v>
      </c>
      <c r="C120" s="3">
        <v>6226</v>
      </c>
      <c r="D120" s="3">
        <v>6362</v>
      </c>
      <c r="E120" s="3">
        <v>3748</v>
      </c>
      <c r="F120" s="3">
        <v>5291</v>
      </c>
      <c r="G120" s="3">
        <v>7126</v>
      </c>
      <c r="H120" s="3">
        <v>5141</v>
      </c>
      <c r="I120" s="3">
        <v>5098</v>
      </c>
      <c r="J120" s="3">
        <v>5663</v>
      </c>
    </row>
    <row r="121" spans="1:10" x14ac:dyDescent="0.25">
      <c r="A121" s="3" t="s">
        <v>117</v>
      </c>
      <c r="B121" s="3" t="s">
        <v>89</v>
      </c>
      <c r="C121" s="3">
        <v>10978</v>
      </c>
      <c r="D121" s="3">
        <v>10614</v>
      </c>
      <c r="E121" s="3">
        <v>6016</v>
      </c>
      <c r="F121" s="3">
        <v>8673</v>
      </c>
      <c r="G121" s="3">
        <v>14066</v>
      </c>
      <c r="H121" s="3">
        <v>10704</v>
      </c>
      <c r="I121" s="3">
        <v>10788</v>
      </c>
      <c r="J121" s="3">
        <v>10680</v>
      </c>
    </row>
    <row r="122" spans="1:10" x14ac:dyDescent="0.25">
      <c r="A122" s="3" t="s">
        <v>117</v>
      </c>
      <c r="B122" s="3" t="s">
        <v>90</v>
      </c>
      <c r="C122" s="3">
        <v>5591</v>
      </c>
      <c r="D122" s="3">
        <v>4975</v>
      </c>
      <c r="E122" s="3">
        <v>2856</v>
      </c>
      <c r="F122" s="3">
        <v>4126</v>
      </c>
      <c r="G122" s="3">
        <v>5789</v>
      </c>
      <c r="H122" s="3">
        <v>4058</v>
      </c>
      <c r="I122" s="3">
        <v>3392</v>
      </c>
      <c r="J122" s="3">
        <v>3949</v>
      </c>
    </row>
    <row r="123" spans="1:10" x14ac:dyDescent="0.25">
      <c r="A123" s="3" t="s">
        <v>117</v>
      </c>
      <c r="B123" s="3" t="s">
        <v>91</v>
      </c>
      <c r="C123" s="3">
        <v>5108</v>
      </c>
      <c r="D123" s="3">
        <v>5041</v>
      </c>
      <c r="E123" s="3">
        <v>3983</v>
      </c>
      <c r="F123" s="3">
        <v>3865</v>
      </c>
      <c r="G123" s="3">
        <v>4724</v>
      </c>
      <c r="H123" s="3">
        <v>4206</v>
      </c>
      <c r="I123" s="3">
        <v>3603</v>
      </c>
      <c r="J123" s="3">
        <v>4238</v>
      </c>
    </row>
    <row r="124" spans="1:10" x14ac:dyDescent="0.25">
      <c r="A124" s="3" t="s">
        <v>117</v>
      </c>
      <c r="B124" s="3" t="s">
        <v>92</v>
      </c>
      <c r="C124" s="3"/>
      <c r="D124" s="3"/>
      <c r="E124" s="3"/>
      <c r="F124" s="3"/>
      <c r="G124" s="3"/>
      <c r="H124" s="3">
        <v>2364</v>
      </c>
      <c r="I124" s="3">
        <v>1870</v>
      </c>
      <c r="J124" s="3">
        <v>2651</v>
      </c>
    </row>
    <row r="125" spans="1:10" x14ac:dyDescent="0.25">
      <c r="A125" s="3" t="s">
        <v>117</v>
      </c>
      <c r="B125" s="3" t="s">
        <v>93</v>
      </c>
      <c r="C125" s="3">
        <v>9463</v>
      </c>
      <c r="D125" s="3">
        <v>9520</v>
      </c>
      <c r="E125" s="3">
        <v>4680</v>
      </c>
      <c r="F125" s="3">
        <v>7788</v>
      </c>
      <c r="G125" s="3">
        <v>9265</v>
      </c>
      <c r="H125" s="3">
        <v>5637</v>
      </c>
      <c r="I125" s="3">
        <v>4879</v>
      </c>
      <c r="J125" s="3">
        <v>5660</v>
      </c>
    </row>
    <row r="126" spans="1:10" x14ac:dyDescent="0.25">
      <c r="A126" s="3" t="s">
        <v>117</v>
      </c>
      <c r="B126" s="3" t="s">
        <v>94</v>
      </c>
      <c r="C126" s="3">
        <v>5910</v>
      </c>
      <c r="D126" s="3">
        <v>5152</v>
      </c>
      <c r="E126" s="3">
        <v>3250</v>
      </c>
      <c r="F126" s="3">
        <v>4502</v>
      </c>
      <c r="G126" s="3">
        <v>5711</v>
      </c>
      <c r="H126" s="3">
        <v>4162</v>
      </c>
      <c r="I126" s="3">
        <v>3334</v>
      </c>
      <c r="J126" s="3">
        <v>3903</v>
      </c>
    </row>
    <row r="127" spans="1:10" x14ac:dyDescent="0.25">
      <c r="A127" s="3" t="s">
        <v>117</v>
      </c>
      <c r="B127" s="3" t="s">
        <v>95</v>
      </c>
      <c r="C127" s="3">
        <v>2013</v>
      </c>
      <c r="D127" s="3">
        <v>1978</v>
      </c>
      <c r="E127" s="3">
        <v>3459</v>
      </c>
      <c r="F127" s="3">
        <v>2870</v>
      </c>
      <c r="G127" s="3">
        <v>2761</v>
      </c>
      <c r="H127" s="3">
        <v>2725</v>
      </c>
      <c r="I127" s="3">
        <v>2238</v>
      </c>
      <c r="J127" s="3">
        <v>2909</v>
      </c>
    </row>
    <row r="128" spans="1:10" x14ac:dyDescent="0.25">
      <c r="A128" s="3" t="s">
        <v>117</v>
      </c>
      <c r="B128" s="3" t="s">
        <v>96</v>
      </c>
      <c r="C128" s="3">
        <v>5384</v>
      </c>
      <c r="D128" s="3">
        <v>4535</v>
      </c>
      <c r="E128" s="3">
        <v>3555</v>
      </c>
      <c r="F128" s="3">
        <v>3314</v>
      </c>
      <c r="G128" s="3">
        <v>4970</v>
      </c>
      <c r="H128" s="3">
        <v>3249</v>
      </c>
      <c r="I128" s="3">
        <v>2920</v>
      </c>
      <c r="J128" s="3">
        <v>3064</v>
      </c>
    </row>
    <row r="129" spans="1:10" x14ac:dyDescent="0.25">
      <c r="A129" s="3" t="s">
        <v>117</v>
      </c>
      <c r="B129" s="3" t="s">
        <v>97</v>
      </c>
      <c r="C129" s="3">
        <v>973</v>
      </c>
      <c r="D129" s="3">
        <v>881</v>
      </c>
      <c r="E129" s="3">
        <v>2373</v>
      </c>
      <c r="F129" s="3">
        <v>1511</v>
      </c>
      <c r="G129" s="3">
        <v>918</v>
      </c>
      <c r="H129" s="3">
        <v>1472</v>
      </c>
      <c r="I129" s="3">
        <v>1443</v>
      </c>
      <c r="J129" s="3">
        <v>1134</v>
      </c>
    </row>
    <row r="130" spans="1:10" x14ac:dyDescent="0.25">
      <c r="A130" s="3" t="s">
        <v>117</v>
      </c>
      <c r="B130" s="3" t="s">
        <v>98</v>
      </c>
      <c r="C130" s="3">
        <v>852</v>
      </c>
      <c r="D130" s="3">
        <v>644</v>
      </c>
      <c r="E130" s="3">
        <v>1293</v>
      </c>
      <c r="F130" s="3">
        <v>1549</v>
      </c>
      <c r="G130" s="3">
        <v>1616</v>
      </c>
      <c r="H130" s="3">
        <v>1998</v>
      </c>
      <c r="I130" s="3">
        <v>1617</v>
      </c>
      <c r="J130" s="3">
        <v>1544</v>
      </c>
    </row>
    <row r="131" spans="1:10" x14ac:dyDescent="0.25">
      <c r="A131" s="3" t="s">
        <v>118</v>
      </c>
      <c r="B131" s="3" t="s">
        <v>83</v>
      </c>
      <c r="C131" s="3">
        <v>186</v>
      </c>
      <c r="D131" s="3">
        <v>189</v>
      </c>
      <c r="E131" s="3">
        <v>497</v>
      </c>
      <c r="F131" s="3">
        <v>615</v>
      </c>
      <c r="G131" s="3">
        <v>259</v>
      </c>
      <c r="H131" s="3">
        <v>674</v>
      </c>
      <c r="I131" s="3">
        <v>557</v>
      </c>
      <c r="J131" s="3">
        <v>686</v>
      </c>
    </row>
    <row r="132" spans="1:10" x14ac:dyDescent="0.25">
      <c r="A132" s="3" t="s">
        <v>118</v>
      </c>
      <c r="B132" s="3" t="s">
        <v>84</v>
      </c>
      <c r="C132" s="3">
        <v>341</v>
      </c>
      <c r="D132" s="3">
        <v>313</v>
      </c>
      <c r="E132" s="3">
        <v>955</v>
      </c>
      <c r="F132" s="3">
        <v>624</v>
      </c>
      <c r="G132" s="3">
        <v>666</v>
      </c>
      <c r="H132" s="3">
        <v>909</v>
      </c>
      <c r="I132" s="3">
        <v>732</v>
      </c>
      <c r="J132" s="3">
        <v>837</v>
      </c>
    </row>
    <row r="133" spans="1:10" x14ac:dyDescent="0.25">
      <c r="A133" s="3" t="s">
        <v>118</v>
      </c>
      <c r="B133" s="3" t="s">
        <v>85</v>
      </c>
      <c r="C133" s="3">
        <v>461</v>
      </c>
      <c r="D133" s="3">
        <v>431</v>
      </c>
      <c r="E133" s="3">
        <v>896</v>
      </c>
      <c r="F133" s="3">
        <v>520</v>
      </c>
      <c r="G133" s="3">
        <v>562</v>
      </c>
      <c r="H133" s="3">
        <v>582</v>
      </c>
      <c r="I133" s="3">
        <v>600</v>
      </c>
      <c r="J133" s="3">
        <v>1056</v>
      </c>
    </row>
    <row r="134" spans="1:10" x14ac:dyDescent="0.25">
      <c r="A134" s="3" t="s">
        <v>118</v>
      </c>
      <c r="B134" s="3" t="s">
        <v>86</v>
      </c>
      <c r="C134" s="3">
        <v>394</v>
      </c>
      <c r="D134" s="3">
        <v>333</v>
      </c>
      <c r="E134" s="3">
        <v>526</v>
      </c>
      <c r="F134" s="3">
        <v>438</v>
      </c>
      <c r="G134" s="3">
        <v>903</v>
      </c>
      <c r="H134" s="3">
        <v>545</v>
      </c>
      <c r="I134" s="3">
        <v>515</v>
      </c>
      <c r="J134" s="3">
        <v>887</v>
      </c>
    </row>
    <row r="135" spans="1:10" x14ac:dyDescent="0.25">
      <c r="A135" s="3" t="s">
        <v>118</v>
      </c>
      <c r="B135" s="3" t="s">
        <v>87</v>
      </c>
      <c r="C135" s="3">
        <v>555</v>
      </c>
      <c r="D135" s="3">
        <v>619</v>
      </c>
      <c r="E135" s="3">
        <v>448</v>
      </c>
      <c r="F135" s="3">
        <v>521</v>
      </c>
      <c r="G135" s="3">
        <v>710</v>
      </c>
      <c r="H135" s="3">
        <v>694</v>
      </c>
      <c r="I135" s="3">
        <v>481</v>
      </c>
      <c r="J135" s="3">
        <v>580</v>
      </c>
    </row>
    <row r="136" spans="1:10" x14ac:dyDescent="0.25">
      <c r="A136" s="3" t="s">
        <v>118</v>
      </c>
      <c r="B136" s="3" t="s">
        <v>88</v>
      </c>
      <c r="C136" s="3">
        <v>1445</v>
      </c>
      <c r="D136" s="3">
        <v>1559</v>
      </c>
      <c r="E136" s="3">
        <v>831</v>
      </c>
      <c r="F136" s="3">
        <v>1171</v>
      </c>
      <c r="G136" s="3">
        <v>1872</v>
      </c>
      <c r="H136" s="3">
        <v>1435</v>
      </c>
      <c r="I136" s="3">
        <v>1265</v>
      </c>
      <c r="J136" s="3">
        <v>1693</v>
      </c>
    </row>
    <row r="137" spans="1:10" x14ac:dyDescent="0.25">
      <c r="A137" s="3" t="s">
        <v>118</v>
      </c>
      <c r="B137" s="3" t="s">
        <v>89</v>
      </c>
      <c r="C137" s="3">
        <v>2820</v>
      </c>
      <c r="D137" s="3">
        <v>3067</v>
      </c>
      <c r="E137" s="3">
        <v>1731</v>
      </c>
      <c r="F137" s="3">
        <v>2308</v>
      </c>
      <c r="G137" s="3">
        <v>3657</v>
      </c>
      <c r="H137" s="3">
        <v>2826</v>
      </c>
      <c r="I137" s="3">
        <v>2411</v>
      </c>
      <c r="J137" s="3">
        <v>2522</v>
      </c>
    </row>
    <row r="138" spans="1:10" x14ac:dyDescent="0.25">
      <c r="A138" s="3" t="s">
        <v>118</v>
      </c>
      <c r="B138" s="3" t="s">
        <v>90</v>
      </c>
      <c r="C138" s="3">
        <v>1357</v>
      </c>
      <c r="D138" s="3">
        <v>1670</v>
      </c>
      <c r="E138" s="3">
        <v>794</v>
      </c>
      <c r="F138" s="3">
        <v>971</v>
      </c>
      <c r="G138" s="3">
        <v>1376</v>
      </c>
      <c r="H138" s="3">
        <v>1186</v>
      </c>
      <c r="I138" s="3">
        <v>842</v>
      </c>
      <c r="J138" s="3">
        <v>1128</v>
      </c>
    </row>
    <row r="139" spans="1:10" x14ac:dyDescent="0.25">
      <c r="A139" s="3" t="s">
        <v>118</v>
      </c>
      <c r="B139" s="3" t="s">
        <v>91</v>
      </c>
      <c r="C139" s="3">
        <v>1361</v>
      </c>
      <c r="D139" s="3">
        <v>1557</v>
      </c>
      <c r="E139" s="3">
        <v>973</v>
      </c>
      <c r="F139" s="3">
        <v>793</v>
      </c>
      <c r="G139" s="3">
        <v>963</v>
      </c>
      <c r="H139" s="3">
        <v>937</v>
      </c>
      <c r="I139" s="3">
        <v>739</v>
      </c>
      <c r="J139" s="3">
        <v>931</v>
      </c>
    </row>
    <row r="140" spans="1:10" x14ac:dyDescent="0.25">
      <c r="A140" s="3" t="s">
        <v>118</v>
      </c>
      <c r="B140" s="3" t="s">
        <v>92</v>
      </c>
      <c r="C140" s="3"/>
      <c r="D140" s="3"/>
      <c r="E140" s="3"/>
      <c r="F140" s="3"/>
      <c r="G140" s="3"/>
      <c r="H140" s="3">
        <v>501</v>
      </c>
      <c r="I140" s="3">
        <v>406</v>
      </c>
      <c r="J140" s="3">
        <v>657</v>
      </c>
    </row>
    <row r="141" spans="1:10" x14ac:dyDescent="0.25">
      <c r="A141" s="3" t="s">
        <v>118</v>
      </c>
      <c r="B141" s="3" t="s">
        <v>93</v>
      </c>
      <c r="C141" s="3">
        <v>2110</v>
      </c>
      <c r="D141" s="3">
        <v>2342</v>
      </c>
      <c r="E141" s="3">
        <v>1087</v>
      </c>
      <c r="F141" s="3">
        <v>1810</v>
      </c>
      <c r="G141" s="3">
        <v>2225</v>
      </c>
      <c r="H141" s="3">
        <v>1540</v>
      </c>
      <c r="I141" s="3">
        <v>1175</v>
      </c>
      <c r="J141" s="3">
        <v>1416</v>
      </c>
    </row>
    <row r="142" spans="1:10" x14ac:dyDescent="0.25">
      <c r="A142" s="3" t="s">
        <v>118</v>
      </c>
      <c r="B142" s="3" t="s">
        <v>94</v>
      </c>
      <c r="C142" s="3">
        <v>1101</v>
      </c>
      <c r="D142" s="3">
        <v>1162</v>
      </c>
      <c r="E142" s="3">
        <v>725</v>
      </c>
      <c r="F142" s="3">
        <v>934</v>
      </c>
      <c r="G142" s="3">
        <v>1329</v>
      </c>
      <c r="H142" s="3">
        <v>1027</v>
      </c>
      <c r="I142" s="3">
        <v>681</v>
      </c>
      <c r="J142" s="3">
        <v>1013</v>
      </c>
    </row>
    <row r="143" spans="1:10" x14ac:dyDescent="0.25">
      <c r="A143" s="3" t="s">
        <v>118</v>
      </c>
      <c r="B143" s="3" t="s">
        <v>95</v>
      </c>
      <c r="C143" s="3">
        <v>464</v>
      </c>
      <c r="D143" s="3">
        <v>518</v>
      </c>
      <c r="E143" s="3">
        <v>890</v>
      </c>
      <c r="F143" s="3">
        <v>790</v>
      </c>
      <c r="G143" s="3">
        <v>614</v>
      </c>
      <c r="H143" s="3">
        <v>678</v>
      </c>
      <c r="I143" s="3">
        <v>562</v>
      </c>
      <c r="J143" s="3">
        <v>952</v>
      </c>
    </row>
    <row r="144" spans="1:10" x14ac:dyDescent="0.25">
      <c r="A144" s="3" t="s">
        <v>118</v>
      </c>
      <c r="B144" s="3" t="s">
        <v>96</v>
      </c>
      <c r="C144" s="3">
        <v>887</v>
      </c>
      <c r="D144" s="3">
        <v>923</v>
      </c>
      <c r="E144" s="3">
        <v>829</v>
      </c>
      <c r="F144" s="3">
        <v>763</v>
      </c>
      <c r="G144" s="3">
        <v>1217</v>
      </c>
      <c r="H144" s="3">
        <v>897</v>
      </c>
      <c r="I144" s="3">
        <v>677</v>
      </c>
      <c r="J144" s="3">
        <v>860</v>
      </c>
    </row>
    <row r="145" spans="1:10" x14ac:dyDescent="0.25">
      <c r="A145" s="3" t="s">
        <v>118</v>
      </c>
      <c r="B145" s="3" t="s">
        <v>97</v>
      </c>
      <c r="C145" s="3">
        <v>216</v>
      </c>
      <c r="D145" s="3">
        <v>199</v>
      </c>
      <c r="E145" s="3">
        <v>481</v>
      </c>
      <c r="F145" s="3">
        <v>354</v>
      </c>
      <c r="G145" s="3">
        <v>234</v>
      </c>
      <c r="H145" s="3">
        <v>317</v>
      </c>
      <c r="I145" s="3">
        <v>252</v>
      </c>
      <c r="J145" s="3">
        <v>315</v>
      </c>
    </row>
    <row r="146" spans="1:10" x14ac:dyDescent="0.25">
      <c r="A146" s="3" t="s">
        <v>118</v>
      </c>
      <c r="B146" s="3" t="s">
        <v>98</v>
      </c>
      <c r="C146" s="3">
        <v>138</v>
      </c>
      <c r="D146" s="3">
        <v>118</v>
      </c>
      <c r="E146" s="3">
        <v>294</v>
      </c>
      <c r="F146" s="3">
        <v>367</v>
      </c>
      <c r="G146" s="3">
        <v>276</v>
      </c>
      <c r="H146" s="3">
        <v>327</v>
      </c>
      <c r="I146" s="3">
        <v>244</v>
      </c>
      <c r="J146" s="3">
        <v>420</v>
      </c>
    </row>
  </sheetData>
  <mergeCells count="4">
    <mergeCell ref="A5:J5"/>
    <mergeCell ref="A41:J41"/>
    <mergeCell ref="A77:J77"/>
    <mergeCell ref="A113:J113"/>
  </mergeCells>
  <pageMargins left="0.7" right="0.7" top="0.75" bottom="0.75" header="0.3" footer="0.3"/>
  <pageSetup paperSize="9" orientation="portrait" horizontalDpi="300" verticalDpi="300"/>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dimension ref="A1:S146"/>
  <sheetViews>
    <sheetView workbookViewId="0"/>
  </sheetViews>
  <sheetFormatPr baseColWidth="10" defaultColWidth="11.42578125" defaultRowHeight="15" x14ac:dyDescent="0.25"/>
  <cols>
    <col min="1" max="1" width="11" bestFit="1" customWidth="1"/>
    <col min="2" max="2" width="40.42578125" bestFit="1" customWidth="1"/>
  </cols>
  <sheetData>
    <row r="1" spans="1:7" x14ac:dyDescent="0.25">
      <c r="A1" s="5" t="str">
        <f>HYPERLINK("#'Indice'!A1", "Indice")</f>
        <v>Indice</v>
      </c>
    </row>
    <row r="2" spans="1:7" x14ac:dyDescent="0.25">
      <c r="A2" s="15" t="s">
        <v>198</v>
      </c>
    </row>
    <row r="3" spans="1:7" x14ac:dyDescent="0.25">
      <c r="A3" s="8" t="s">
        <v>62</v>
      </c>
    </row>
    <row r="5" spans="1:7" x14ac:dyDescent="0.25">
      <c r="A5" s="31" t="s">
        <v>63</v>
      </c>
      <c r="B5" s="31"/>
      <c r="C5" s="31"/>
      <c r="D5" s="31"/>
      <c r="E5" s="31"/>
      <c r="F5" s="31"/>
      <c r="G5" s="31"/>
    </row>
    <row r="6" spans="1:7" x14ac:dyDescent="0.25">
      <c r="A6" s="4" t="s">
        <v>64</v>
      </c>
      <c r="B6" s="4" t="s">
        <v>5</v>
      </c>
      <c r="C6" s="4" t="s">
        <v>67</v>
      </c>
      <c r="D6" s="4" t="s">
        <v>68</v>
      </c>
      <c r="E6" s="4" t="s">
        <v>69</v>
      </c>
      <c r="F6" s="4" t="s">
        <v>70</v>
      </c>
      <c r="G6" s="4" t="s">
        <v>72</v>
      </c>
    </row>
    <row r="7" spans="1:7" x14ac:dyDescent="0.25">
      <c r="A7" s="1" t="s">
        <v>199</v>
      </c>
      <c r="B7" s="1" t="s">
        <v>83</v>
      </c>
      <c r="C7" s="1">
        <v>94.562429189682007</v>
      </c>
      <c r="D7" s="1">
        <v>92.989629507064819</v>
      </c>
      <c r="E7" s="1">
        <v>88.95571231842041</v>
      </c>
      <c r="F7" s="1">
        <v>87.19753623008728</v>
      </c>
      <c r="G7" s="1">
        <v>85.387921333312988</v>
      </c>
    </row>
    <row r="8" spans="1:7" x14ac:dyDescent="0.25">
      <c r="A8" s="1" t="s">
        <v>199</v>
      </c>
      <c r="B8" s="1" t="s">
        <v>84</v>
      </c>
      <c r="C8" s="1">
        <v>89.731234312057495</v>
      </c>
      <c r="D8" s="1">
        <v>88.747793436050415</v>
      </c>
      <c r="E8" s="1">
        <v>83.82565975189209</v>
      </c>
      <c r="F8" s="1">
        <v>82.28338360786438</v>
      </c>
      <c r="G8" s="1">
        <v>79.970228672027588</v>
      </c>
    </row>
    <row r="9" spans="1:7" x14ac:dyDescent="0.25">
      <c r="A9" s="1" t="s">
        <v>199</v>
      </c>
      <c r="B9" s="1" t="s">
        <v>85</v>
      </c>
      <c r="C9" s="1">
        <v>92.415887117385864</v>
      </c>
      <c r="D9" s="1">
        <v>90.58806300163269</v>
      </c>
      <c r="E9" s="1">
        <v>84.031432867050171</v>
      </c>
      <c r="F9" s="1">
        <v>85.075712203979492</v>
      </c>
      <c r="G9" s="1">
        <v>84.173780679702759</v>
      </c>
    </row>
    <row r="10" spans="1:7" x14ac:dyDescent="0.25">
      <c r="A10" s="1" t="s">
        <v>199</v>
      </c>
      <c r="B10" s="1" t="s">
        <v>86</v>
      </c>
      <c r="C10" s="1">
        <v>96.420460939407349</v>
      </c>
      <c r="D10" s="1">
        <v>94.840520620346069</v>
      </c>
      <c r="E10" s="1">
        <v>93.805015087127686</v>
      </c>
      <c r="F10" s="1">
        <v>93.312650918960571</v>
      </c>
      <c r="G10" s="1">
        <v>90.308177471160889</v>
      </c>
    </row>
    <row r="11" spans="1:7" x14ac:dyDescent="0.25">
      <c r="A11" s="1" t="s">
        <v>199</v>
      </c>
      <c r="B11" s="1" t="s">
        <v>87</v>
      </c>
      <c r="C11" s="1">
        <v>95.424485206604004</v>
      </c>
      <c r="D11" s="1">
        <v>94.795358180999756</v>
      </c>
      <c r="E11" s="1">
        <v>93.645405769348145</v>
      </c>
      <c r="F11" s="1">
        <v>92.522120475769043</v>
      </c>
      <c r="G11" s="1">
        <v>87.09145188331604</v>
      </c>
    </row>
    <row r="12" spans="1:7" x14ac:dyDescent="0.25">
      <c r="A12" s="1" t="s">
        <v>199</v>
      </c>
      <c r="B12" s="1" t="s">
        <v>88</v>
      </c>
      <c r="C12" s="1">
        <v>91.408097743988037</v>
      </c>
      <c r="D12" s="1">
        <v>92.579007148742676</v>
      </c>
      <c r="E12" s="1">
        <v>91.542196273803711</v>
      </c>
      <c r="F12" s="1">
        <v>90.998953580856323</v>
      </c>
      <c r="G12" s="1">
        <v>87.276434898376465</v>
      </c>
    </row>
    <row r="13" spans="1:7" x14ac:dyDescent="0.25">
      <c r="A13" s="1" t="s">
        <v>199</v>
      </c>
      <c r="B13" s="1" t="s">
        <v>89</v>
      </c>
      <c r="C13" s="1">
        <v>91.435724496841431</v>
      </c>
      <c r="D13" s="1">
        <v>91.324424743652344</v>
      </c>
      <c r="E13" s="1">
        <v>90.828007459640503</v>
      </c>
      <c r="F13" s="1">
        <v>87.352204322814941</v>
      </c>
      <c r="G13" s="1">
        <v>82.411736249923706</v>
      </c>
    </row>
    <row r="14" spans="1:7" x14ac:dyDescent="0.25">
      <c r="A14" s="1" t="s">
        <v>199</v>
      </c>
      <c r="B14" s="1" t="s">
        <v>90</v>
      </c>
      <c r="C14" s="1">
        <v>94.96157169342041</v>
      </c>
      <c r="D14" s="1">
        <v>95.217132568359375</v>
      </c>
      <c r="E14" s="1">
        <v>94.941604137420654</v>
      </c>
      <c r="F14" s="1">
        <v>94.191312789916992</v>
      </c>
      <c r="G14" s="1">
        <v>90.330654382705688</v>
      </c>
    </row>
    <row r="15" spans="1:7" x14ac:dyDescent="0.25">
      <c r="A15" s="1" t="s">
        <v>199</v>
      </c>
      <c r="B15" s="1" t="s">
        <v>91</v>
      </c>
      <c r="C15" s="1">
        <v>97.258442640304565</v>
      </c>
      <c r="D15" s="1">
        <v>97.29347825050354</v>
      </c>
      <c r="E15" s="1">
        <v>96.735471487045288</v>
      </c>
      <c r="F15" s="1">
        <v>96.067488193511963</v>
      </c>
      <c r="G15" s="1">
        <v>91.566455364227295</v>
      </c>
    </row>
    <row r="16" spans="1:7" x14ac:dyDescent="0.25">
      <c r="A16" s="1" t="s">
        <v>199</v>
      </c>
      <c r="B16" s="1" t="s">
        <v>92</v>
      </c>
      <c r="C16" s="1"/>
      <c r="D16" s="1"/>
      <c r="E16" s="1"/>
      <c r="F16" s="1">
        <v>94.946640729904175</v>
      </c>
      <c r="G16" s="1">
        <v>93.018484115600586</v>
      </c>
    </row>
    <row r="17" spans="1:7" x14ac:dyDescent="0.25">
      <c r="A17" s="1" t="s">
        <v>199</v>
      </c>
      <c r="B17" s="1" t="s">
        <v>93</v>
      </c>
      <c r="C17" s="1">
        <v>94.6918785572052</v>
      </c>
      <c r="D17" s="1">
        <v>95.242840051651001</v>
      </c>
      <c r="E17" s="1">
        <v>94.390636682510376</v>
      </c>
      <c r="F17" s="1">
        <v>92.274230718612671</v>
      </c>
      <c r="G17" s="1">
        <v>90.218305587768555</v>
      </c>
    </row>
    <row r="18" spans="1:7" x14ac:dyDescent="0.25">
      <c r="A18" s="1" t="s">
        <v>199</v>
      </c>
      <c r="B18" s="1" t="s">
        <v>94</v>
      </c>
      <c r="C18" s="1">
        <v>96.034115552902222</v>
      </c>
      <c r="D18" s="1">
        <v>95.933175086975098</v>
      </c>
      <c r="E18" s="1">
        <v>94.25588846206665</v>
      </c>
      <c r="F18" s="1">
        <v>93.53833794593811</v>
      </c>
      <c r="G18" s="1">
        <v>91.449421644210815</v>
      </c>
    </row>
    <row r="19" spans="1:7" x14ac:dyDescent="0.25">
      <c r="A19" s="1" t="s">
        <v>199</v>
      </c>
      <c r="B19" s="1" t="s">
        <v>95</v>
      </c>
      <c r="C19" s="1">
        <v>94.443434476852417</v>
      </c>
      <c r="D19" s="1">
        <v>94.930475950241089</v>
      </c>
      <c r="E19" s="1">
        <v>94.499921798706055</v>
      </c>
      <c r="F19" s="1">
        <v>92.702174186706543</v>
      </c>
      <c r="G19" s="1">
        <v>91.95711612701416</v>
      </c>
    </row>
    <row r="20" spans="1:7" x14ac:dyDescent="0.25">
      <c r="A20" s="1" t="s">
        <v>199</v>
      </c>
      <c r="B20" s="1" t="s">
        <v>96</v>
      </c>
      <c r="C20" s="1">
        <v>94.358962774276733</v>
      </c>
      <c r="D20" s="1">
        <v>95.624715089797974</v>
      </c>
      <c r="E20" s="1">
        <v>94.026690721511841</v>
      </c>
      <c r="F20" s="1">
        <v>92.461150884628296</v>
      </c>
      <c r="G20" s="1">
        <v>90.630078315734863</v>
      </c>
    </row>
    <row r="21" spans="1:7" x14ac:dyDescent="0.25">
      <c r="A21" s="1" t="s">
        <v>199</v>
      </c>
      <c r="B21" s="1" t="s">
        <v>97</v>
      </c>
      <c r="C21" s="1">
        <v>94.528520107269287</v>
      </c>
      <c r="D21" s="1">
        <v>93.001270294189453</v>
      </c>
      <c r="E21" s="1">
        <v>93.32846999168396</v>
      </c>
      <c r="F21" s="1">
        <v>91.099238395690918</v>
      </c>
      <c r="G21" s="1">
        <v>88.937944173812866</v>
      </c>
    </row>
    <row r="22" spans="1:7" x14ac:dyDescent="0.25">
      <c r="A22" s="1" t="s">
        <v>199</v>
      </c>
      <c r="B22" s="1" t="s">
        <v>98</v>
      </c>
      <c r="C22" s="1">
        <v>93.335819244384766</v>
      </c>
      <c r="D22" s="1">
        <v>92.603170871734619</v>
      </c>
      <c r="E22" s="1">
        <v>90.029758214950562</v>
      </c>
      <c r="F22" s="1">
        <v>89.281874895095825</v>
      </c>
      <c r="G22" s="1">
        <v>83.855324983596802</v>
      </c>
    </row>
    <row r="23" spans="1:7" x14ac:dyDescent="0.25">
      <c r="A23" s="1" t="s">
        <v>200</v>
      </c>
      <c r="B23" s="1" t="s">
        <v>83</v>
      </c>
      <c r="C23" s="1">
        <v>5.4375726729631424</v>
      </c>
      <c r="D23" s="1">
        <v>7.0103704929351807</v>
      </c>
      <c r="E23" s="1">
        <v>11.04428768157959</v>
      </c>
      <c r="F23" s="1">
        <v>12.8024622797966</v>
      </c>
      <c r="G23" s="1">
        <v>14.612077176570892</v>
      </c>
    </row>
    <row r="24" spans="1:7" x14ac:dyDescent="0.25">
      <c r="A24" s="1" t="s">
        <v>200</v>
      </c>
      <c r="B24" s="1" t="s">
        <v>84</v>
      </c>
      <c r="C24" s="1">
        <v>10.268768668174744</v>
      </c>
      <c r="D24" s="1">
        <v>11.252204328775406</v>
      </c>
      <c r="E24" s="1">
        <v>16.174337267875671</v>
      </c>
      <c r="F24" s="1">
        <v>17.71661639213562</v>
      </c>
      <c r="G24" s="1">
        <v>20.029769837856293</v>
      </c>
    </row>
    <row r="25" spans="1:7" x14ac:dyDescent="0.25">
      <c r="A25" s="1" t="s">
        <v>200</v>
      </c>
      <c r="B25" s="1" t="s">
        <v>85</v>
      </c>
      <c r="C25" s="1">
        <v>7.5841106474399567</v>
      </c>
      <c r="D25" s="1">
        <v>9.4119399785995483</v>
      </c>
      <c r="E25" s="1">
        <v>15.96856564283371</v>
      </c>
      <c r="F25" s="1">
        <v>14.924289286136627</v>
      </c>
      <c r="G25" s="1">
        <v>15.826216340065002</v>
      </c>
    </row>
    <row r="26" spans="1:7" x14ac:dyDescent="0.25">
      <c r="A26" s="1" t="s">
        <v>200</v>
      </c>
      <c r="B26" s="1" t="s">
        <v>86</v>
      </c>
      <c r="C26" s="1">
        <v>3.5795420408248901</v>
      </c>
      <c r="D26" s="1">
        <v>5.1594767719507217</v>
      </c>
      <c r="E26" s="1">
        <v>6.1949834227561951</v>
      </c>
      <c r="F26" s="1">
        <v>6.6873468458652496</v>
      </c>
      <c r="G26" s="1">
        <v>9.6918202936649323</v>
      </c>
    </row>
    <row r="27" spans="1:7" x14ac:dyDescent="0.25">
      <c r="A27" s="1" t="s">
        <v>200</v>
      </c>
      <c r="B27" s="1" t="s">
        <v>87</v>
      </c>
      <c r="C27" s="1">
        <v>4.5755147933959961</v>
      </c>
      <c r="D27" s="1">
        <v>5.2046425640583038</v>
      </c>
      <c r="E27" s="1">
        <v>6.3545919954776764</v>
      </c>
      <c r="F27" s="1">
        <v>7.4778810143470764</v>
      </c>
      <c r="G27" s="1">
        <v>12.908545136451721</v>
      </c>
    </row>
    <row r="28" spans="1:7" x14ac:dyDescent="0.25">
      <c r="A28" s="1" t="s">
        <v>200</v>
      </c>
      <c r="B28" s="1" t="s">
        <v>88</v>
      </c>
      <c r="C28" s="1">
        <v>8.5919022560119629</v>
      </c>
      <c r="D28" s="1">
        <v>7.4209943413734436</v>
      </c>
      <c r="E28" s="1">
        <v>8.4578022360801697</v>
      </c>
      <c r="F28" s="1">
        <v>9.0010456740856171</v>
      </c>
      <c r="G28" s="1">
        <v>12.723562121391296</v>
      </c>
    </row>
    <row r="29" spans="1:7" x14ac:dyDescent="0.25">
      <c r="A29" s="1" t="s">
        <v>200</v>
      </c>
      <c r="B29" s="1" t="s">
        <v>89</v>
      </c>
      <c r="C29" s="1">
        <v>8.5642769932746887</v>
      </c>
      <c r="D29" s="1">
        <v>8.6755774915218353</v>
      </c>
      <c r="E29" s="1">
        <v>9.1719917953014374</v>
      </c>
      <c r="F29" s="1">
        <v>12.647797167301178</v>
      </c>
      <c r="G29" s="1">
        <v>17.588265240192413</v>
      </c>
    </row>
    <row r="30" spans="1:7" x14ac:dyDescent="0.25">
      <c r="A30" s="1" t="s">
        <v>200</v>
      </c>
      <c r="B30" s="1" t="s">
        <v>90</v>
      </c>
      <c r="C30" s="1">
        <v>5.0384275615215302</v>
      </c>
      <c r="D30" s="1">
        <v>4.7828655689954758</v>
      </c>
      <c r="E30" s="1">
        <v>5.0583943724632263</v>
      </c>
      <c r="F30" s="1">
        <v>5.8086894452571869</v>
      </c>
      <c r="G30" s="1">
        <v>9.6693448722362518</v>
      </c>
    </row>
    <row r="31" spans="1:7" x14ac:dyDescent="0.25">
      <c r="A31" s="1" t="s">
        <v>200</v>
      </c>
      <c r="B31" s="1" t="s">
        <v>91</v>
      </c>
      <c r="C31" s="1">
        <v>2.7415595948696136</v>
      </c>
      <c r="D31" s="1">
        <v>2.7065206319093704</v>
      </c>
      <c r="E31" s="1">
        <v>3.2645262777805328</v>
      </c>
      <c r="F31" s="1">
        <v>3.932514414191246</v>
      </c>
      <c r="G31" s="1">
        <v>8.4335431456565857</v>
      </c>
    </row>
    <row r="32" spans="1:7" x14ac:dyDescent="0.25">
      <c r="A32" s="1" t="s">
        <v>200</v>
      </c>
      <c r="B32" s="1" t="s">
        <v>92</v>
      </c>
      <c r="C32" s="1"/>
      <c r="D32" s="1"/>
      <c r="E32" s="1"/>
      <c r="F32" s="1">
        <v>5.0533615052700043</v>
      </c>
      <c r="G32" s="1">
        <v>6.9815173745155334</v>
      </c>
    </row>
    <row r="33" spans="1:7" x14ac:dyDescent="0.25">
      <c r="A33" s="1" t="s">
        <v>200</v>
      </c>
      <c r="B33" s="1" t="s">
        <v>93</v>
      </c>
      <c r="C33" s="1">
        <v>5.3081203252077103</v>
      </c>
      <c r="D33" s="1">
        <v>4.7571610659360886</v>
      </c>
      <c r="E33" s="1">
        <v>5.6093659251928329</v>
      </c>
      <c r="F33" s="1">
        <v>7.7257707715034485</v>
      </c>
      <c r="G33" s="1">
        <v>9.781695157289505</v>
      </c>
    </row>
    <row r="34" spans="1:7" x14ac:dyDescent="0.25">
      <c r="A34" s="1" t="s">
        <v>200</v>
      </c>
      <c r="B34" s="1" t="s">
        <v>94</v>
      </c>
      <c r="C34" s="1">
        <v>3.9658825844526291</v>
      </c>
      <c r="D34" s="1">
        <v>4.0668249130249023</v>
      </c>
      <c r="E34" s="1">
        <v>5.7441111654043198</v>
      </c>
      <c r="F34" s="1">
        <v>6.4616627991199493</v>
      </c>
      <c r="G34" s="1">
        <v>8.5505761206150055</v>
      </c>
    </row>
    <row r="35" spans="1:7" x14ac:dyDescent="0.25">
      <c r="A35" s="1" t="s">
        <v>200</v>
      </c>
      <c r="B35" s="1" t="s">
        <v>95</v>
      </c>
      <c r="C35" s="1">
        <v>5.5565636605024338</v>
      </c>
      <c r="D35" s="1">
        <v>5.0695218145847321</v>
      </c>
      <c r="E35" s="1">
        <v>5.5000785738229752</v>
      </c>
      <c r="F35" s="1">
        <v>7.2978243231773376</v>
      </c>
      <c r="G35" s="1">
        <v>8.0428846180438995</v>
      </c>
    </row>
    <row r="36" spans="1:7" x14ac:dyDescent="0.25">
      <c r="A36" s="1" t="s">
        <v>200</v>
      </c>
      <c r="B36" s="1" t="s">
        <v>96</v>
      </c>
      <c r="C36" s="1">
        <v>5.6410357356071472</v>
      </c>
      <c r="D36" s="1">
        <v>4.3752819299697876</v>
      </c>
      <c r="E36" s="1">
        <v>5.9733118861913681</v>
      </c>
      <c r="F36" s="1">
        <v>7.5388506054878235</v>
      </c>
      <c r="G36" s="1">
        <v>9.3699201941490173</v>
      </c>
    </row>
    <row r="37" spans="1:7" x14ac:dyDescent="0.25">
      <c r="A37" s="1" t="s">
        <v>200</v>
      </c>
      <c r="B37" s="1" t="s">
        <v>97</v>
      </c>
      <c r="C37" s="1">
        <v>5.4714784026145935</v>
      </c>
      <c r="D37" s="1">
        <v>6.9987297058105469</v>
      </c>
      <c r="E37" s="1">
        <v>6.6715314984321594</v>
      </c>
      <c r="F37" s="1">
        <v>8.9007623493671417</v>
      </c>
      <c r="G37" s="1">
        <v>11.062055081129074</v>
      </c>
    </row>
    <row r="38" spans="1:7" x14ac:dyDescent="0.25">
      <c r="A38" s="1" t="s">
        <v>200</v>
      </c>
      <c r="B38" s="1" t="s">
        <v>98</v>
      </c>
      <c r="C38" s="1">
        <v>6.6641822457313538</v>
      </c>
      <c r="D38" s="1">
        <v>7.3968268930912018</v>
      </c>
      <c r="E38" s="1">
        <v>9.9702402949333191</v>
      </c>
      <c r="F38" s="1">
        <v>10.718122869729996</v>
      </c>
      <c r="G38" s="1">
        <v>16.144675016403198</v>
      </c>
    </row>
    <row r="41" spans="1:7" x14ac:dyDescent="0.25">
      <c r="A41" s="31" t="s">
        <v>78</v>
      </c>
      <c r="B41" s="31"/>
      <c r="C41" s="31"/>
      <c r="D41" s="31"/>
      <c r="E41" s="31"/>
      <c r="F41" s="31"/>
      <c r="G41" s="31"/>
    </row>
    <row r="42" spans="1:7" x14ac:dyDescent="0.25">
      <c r="A42" s="4" t="s">
        <v>64</v>
      </c>
      <c r="B42" s="4" t="s">
        <v>5</v>
      </c>
      <c r="C42" s="4" t="s">
        <v>67</v>
      </c>
      <c r="D42" s="4" t="s">
        <v>68</v>
      </c>
      <c r="E42" s="4" t="s">
        <v>69</v>
      </c>
      <c r="F42" s="4" t="s">
        <v>70</v>
      </c>
      <c r="G42" s="4" t="s">
        <v>72</v>
      </c>
    </row>
    <row r="43" spans="1:7" x14ac:dyDescent="0.25">
      <c r="A43" s="2" t="s">
        <v>199</v>
      </c>
      <c r="B43" s="2" t="s">
        <v>83</v>
      </c>
      <c r="C43" s="2">
        <v>0.6382813211530447</v>
      </c>
      <c r="D43" s="2">
        <v>0.55997124873101711</v>
      </c>
      <c r="E43" s="2">
        <v>1.6227249056100845</v>
      </c>
      <c r="F43" s="2">
        <v>1.206052303314209</v>
      </c>
      <c r="G43" s="2">
        <v>0.86047416552901268</v>
      </c>
    </row>
    <row r="44" spans="1:7" x14ac:dyDescent="0.25">
      <c r="A44" s="2" t="s">
        <v>199</v>
      </c>
      <c r="B44" s="2" t="s">
        <v>84</v>
      </c>
      <c r="C44" s="2">
        <v>0.83369230851531029</v>
      </c>
      <c r="D44" s="2">
        <v>0.81231482326984406</v>
      </c>
      <c r="E44" s="2">
        <v>1.9399575889110565</v>
      </c>
      <c r="F44" s="2">
        <v>1.382770948112011</v>
      </c>
      <c r="G44" s="2">
        <v>0.94496551901102066</v>
      </c>
    </row>
    <row r="45" spans="1:7" x14ac:dyDescent="0.25">
      <c r="A45" s="2" t="s">
        <v>199</v>
      </c>
      <c r="B45" s="2" t="s">
        <v>85</v>
      </c>
      <c r="C45" s="2">
        <v>0.73420321568846703</v>
      </c>
      <c r="D45" s="2">
        <v>0.8404129184782505</v>
      </c>
      <c r="E45" s="2">
        <v>2.1870063617825508</v>
      </c>
      <c r="F45" s="2">
        <v>1.1065990664064884</v>
      </c>
      <c r="G45" s="2">
        <v>0.80083711072802544</v>
      </c>
    </row>
    <row r="46" spans="1:7" x14ac:dyDescent="0.25">
      <c r="A46" s="2" t="s">
        <v>199</v>
      </c>
      <c r="B46" s="2" t="s">
        <v>86</v>
      </c>
      <c r="C46" s="2">
        <v>0.48807240091264248</v>
      </c>
      <c r="D46" s="2">
        <v>0.80705545842647552</v>
      </c>
      <c r="E46" s="2">
        <v>0.53236973471939564</v>
      </c>
      <c r="F46" s="2">
        <v>0.69603938609361649</v>
      </c>
      <c r="G46" s="2">
        <v>0.68141068331897259</v>
      </c>
    </row>
    <row r="47" spans="1:7" x14ac:dyDescent="0.25">
      <c r="A47" s="2" t="s">
        <v>199</v>
      </c>
      <c r="B47" s="2" t="s">
        <v>87</v>
      </c>
      <c r="C47" s="2">
        <v>0.69396225735545158</v>
      </c>
      <c r="D47" s="2">
        <v>0.52953083068132401</v>
      </c>
      <c r="E47" s="2">
        <v>0.50370292738080025</v>
      </c>
      <c r="F47" s="2">
        <v>0.82195699214935303</v>
      </c>
      <c r="G47" s="2">
        <v>0.94343852251768112</v>
      </c>
    </row>
    <row r="48" spans="1:7" x14ac:dyDescent="0.25">
      <c r="A48" s="2" t="s">
        <v>199</v>
      </c>
      <c r="B48" s="2" t="s">
        <v>88</v>
      </c>
      <c r="C48" s="2">
        <v>0.76594250276684761</v>
      </c>
      <c r="D48" s="2">
        <v>0.50435531884431839</v>
      </c>
      <c r="E48" s="2">
        <v>0.54091536439955235</v>
      </c>
      <c r="F48" s="2">
        <v>0.74525503441691399</v>
      </c>
      <c r="G48" s="2">
        <v>0.54468982852995396</v>
      </c>
    </row>
    <row r="49" spans="1:7" x14ac:dyDescent="0.25">
      <c r="A49" s="2" t="s">
        <v>199</v>
      </c>
      <c r="B49" s="2" t="s">
        <v>89</v>
      </c>
      <c r="C49" s="2">
        <v>0.6117252167314291</v>
      </c>
      <c r="D49" s="2">
        <v>0.66606798209249973</v>
      </c>
      <c r="E49" s="2">
        <v>0.50240247510373592</v>
      </c>
      <c r="F49" s="2">
        <v>0.57356557808816433</v>
      </c>
      <c r="G49" s="2">
        <v>0.49537117592990398</v>
      </c>
    </row>
    <row r="50" spans="1:7" x14ac:dyDescent="0.25">
      <c r="A50" s="2" t="s">
        <v>199</v>
      </c>
      <c r="B50" s="2" t="s">
        <v>90</v>
      </c>
      <c r="C50" s="2">
        <v>0.99287927150726318</v>
      </c>
      <c r="D50" s="2">
        <v>0.51543978042900562</v>
      </c>
      <c r="E50" s="2">
        <v>0.40552923455834389</v>
      </c>
      <c r="F50" s="2">
        <v>0.4835338331758976</v>
      </c>
      <c r="G50" s="2">
        <v>0.52826125174760818</v>
      </c>
    </row>
    <row r="51" spans="1:7" x14ac:dyDescent="0.25">
      <c r="A51" s="2" t="s">
        <v>199</v>
      </c>
      <c r="B51" s="2" t="s">
        <v>91</v>
      </c>
      <c r="C51" s="2">
        <v>0.35145869478583336</v>
      </c>
      <c r="D51" s="2">
        <v>0.36973073147237301</v>
      </c>
      <c r="E51" s="2">
        <v>0.36214843858033419</v>
      </c>
      <c r="F51" s="2">
        <v>0.4427492618560791</v>
      </c>
      <c r="G51" s="2">
        <v>0.47684065066277981</v>
      </c>
    </row>
    <row r="52" spans="1:7" x14ac:dyDescent="0.25">
      <c r="A52" s="2" t="s">
        <v>199</v>
      </c>
      <c r="B52" s="2" t="s">
        <v>92</v>
      </c>
      <c r="C52" s="2"/>
      <c r="D52" s="2"/>
      <c r="E52" s="2"/>
      <c r="F52" s="2">
        <v>0.65054120495915413</v>
      </c>
      <c r="G52" s="2">
        <v>0.5042144563049078</v>
      </c>
    </row>
    <row r="53" spans="1:7" x14ac:dyDescent="0.25">
      <c r="A53" s="2" t="s">
        <v>199</v>
      </c>
      <c r="B53" s="2" t="s">
        <v>93</v>
      </c>
      <c r="C53" s="2">
        <v>0.69586783647537231</v>
      </c>
      <c r="D53" s="2">
        <v>0.36856106016784906</v>
      </c>
      <c r="E53" s="2">
        <v>0.36929247435182333</v>
      </c>
      <c r="F53" s="2">
        <v>0.87710293009877205</v>
      </c>
      <c r="G53" s="2">
        <v>0.4845363087952137</v>
      </c>
    </row>
    <row r="54" spans="1:7" x14ac:dyDescent="0.25">
      <c r="A54" s="2" t="s">
        <v>199</v>
      </c>
      <c r="B54" s="2" t="s">
        <v>94</v>
      </c>
      <c r="C54" s="2">
        <v>0.49167773686349392</v>
      </c>
      <c r="D54" s="2">
        <v>0.34148227423429489</v>
      </c>
      <c r="E54" s="2">
        <v>0.68457894958555698</v>
      </c>
      <c r="F54" s="2">
        <v>0.65321414731442928</v>
      </c>
      <c r="G54" s="2">
        <v>0.48088645562529564</v>
      </c>
    </row>
    <row r="55" spans="1:7" x14ac:dyDescent="0.25">
      <c r="A55" s="2" t="s">
        <v>199</v>
      </c>
      <c r="B55" s="2" t="s">
        <v>95</v>
      </c>
      <c r="C55" s="2">
        <v>0.98360227420926094</v>
      </c>
      <c r="D55" s="2">
        <v>0.42433529160916805</v>
      </c>
      <c r="E55" s="2">
        <v>0.66193840466439724</v>
      </c>
      <c r="F55" s="2">
        <v>0.60328934341669083</v>
      </c>
      <c r="G55" s="2">
        <v>0.49937763251364231</v>
      </c>
    </row>
    <row r="56" spans="1:7" x14ac:dyDescent="0.25">
      <c r="A56" s="2" t="s">
        <v>199</v>
      </c>
      <c r="B56" s="2" t="s">
        <v>96</v>
      </c>
      <c r="C56" s="2">
        <v>0.51128817722201347</v>
      </c>
      <c r="D56" s="2">
        <v>0.46929814852774143</v>
      </c>
      <c r="E56" s="2">
        <v>0.45394832268357277</v>
      </c>
      <c r="F56" s="2">
        <v>0.62456591986119747</v>
      </c>
      <c r="G56" s="2">
        <v>0.56376047432422638</v>
      </c>
    </row>
    <row r="57" spans="1:7" x14ac:dyDescent="0.25">
      <c r="A57" s="2" t="s">
        <v>199</v>
      </c>
      <c r="B57" s="2" t="s">
        <v>97</v>
      </c>
      <c r="C57" s="2">
        <v>0.54313209839165211</v>
      </c>
      <c r="D57" s="2">
        <v>0.72506354190409184</v>
      </c>
      <c r="E57" s="2">
        <v>0.89305620640516281</v>
      </c>
      <c r="F57" s="2">
        <v>0.64527741633355618</v>
      </c>
      <c r="G57" s="2">
        <v>1.0202175937592983</v>
      </c>
    </row>
    <row r="58" spans="1:7" x14ac:dyDescent="0.25">
      <c r="A58" s="2" t="s">
        <v>199</v>
      </c>
      <c r="B58" s="2" t="s">
        <v>98</v>
      </c>
      <c r="C58" s="2">
        <v>0.92348940670490265</v>
      </c>
      <c r="D58" s="2">
        <v>0.82353278994560242</v>
      </c>
      <c r="E58" s="2">
        <v>1.1157101020216942</v>
      </c>
      <c r="F58" s="2">
        <v>0.88876476511359215</v>
      </c>
      <c r="G58" s="2">
        <v>1.9994335249066353</v>
      </c>
    </row>
    <row r="59" spans="1:7" x14ac:dyDescent="0.25">
      <c r="A59" s="2" t="s">
        <v>200</v>
      </c>
      <c r="B59" s="2" t="s">
        <v>83</v>
      </c>
      <c r="C59" s="2">
        <v>0.6382813211530447</v>
      </c>
      <c r="D59" s="2">
        <v>0.55997124873101711</v>
      </c>
      <c r="E59" s="2">
        <v>1.6227249056100845</v>
      </c>
      <c r="F59" s="2">
        <v>1.206052303314209</v>
      </c>
      <c r="G59" s="2">
        <v>0.86047416552901268</v>
      </c>
    </row>
    <row r="60" spans="1:7" x14ac:dyDescent="0.25">
      <c r="A60" s="2" t="s">
        <v>200</v>
      </c>
      <c r="B60" s="2" t="s">
        <v>84</v>
      </c>
      <c r="C60" s="2">
        <v>0.83369230851531029</v>
      </c>
      <c r="D60" s="2">
        <v>0.81231482326984406</v>
      </c>
      <c r="E60" s="2">
        <v>1.9399575889110565</v>
      </c>
      <c r="F60" s="2">
        <v>1.382770948112011</v>
      </c>
      <c r="G60" s="2">
        <v>0.94496551901102066</v>
      </c>
    </row>
    <row r="61" spans="1:7" x14ac:dyDescent="0.25">
      <c r="A61" s="2" t="s">
        <v>200</v>
      </c>
      <c r="B61" s="2" t="s">
        <v>85</v>
      </c>
      <c r="C61" s="2">
        <v>0.73420321568846703</v>
      </c>
      <c r="D61" s="2">
        <v>0.8404129184782505</v>
      </c>
      <c r="E61" s="2">
        <v>2.1870063617825508</v>
      </c>
      <c r="F61" s="2">
        <v>1.1065990664064884</v>
      </c>
      <c r="G61" s="2">
        <v>0.80083711072802544</v>
      </c>
    </row>
    <row r="62" spans="1:7" x14ac:dyDescent="0.25">
      <c r="A62" s="2" t="s">
        <v>200</v>
      </c>
      <c r="B62" s="2" t="s">
        <v>86</v>
      </c>
      <c r="C62" s="2">
        <v>0.48807240091264248</v>
      </c>
      <c r="D62" s="2">
        <v>0.80705545842647552</v>
      </c>
      <c r="E62" s="2">
        <v>0.53236973471939564</v>
      </c>
      <c r="F62" s="2">
        <v>0.69603938609361649</v>
      </c>
      <c r="G62" s="2">
        <v>0.68141068331897259</v>
      </c>
    </row>
    <row r="63" spans="1:7" x14ac:dyDescent="0.25">
      <c r="A63" s="2" t="s">
        <v>200</v>
      </c>
      <c r="B63" s="2" t="s">
        <v>87</v>
      </c>
      <c r="C63" s="2">
        <v>0.69396225735545158</v>
      </c>
      <c r="D63" s="2">
        <v>0.52953083068132401</v>
      </c>
      <c r="E63" s="2">
        <v>0.50370292738080025</v>
      </c>
      <c r="F63" s="2">
        <v>0.82195699214935303</v>
      </c>
      <c r="G63" s="2">
        <v>0.94343852251768112</v>
      </c>
    </row>
    <row r="64" spans="1:7" x14ac:dyDescent="0.25">
      <c r="A64" s="2" t="s">
        <v>200</v>
      </c>
      <c r="B64" s="2" t="s">
        <v>88</v>
      </c>
      <c r="C64" s="2">
        <v>0.76594250276684761</v>
      </c>
      <c r="D64" s="2">
        <v>0.50435531884431839</v>
      </c>
      <c r="E64" s="2">
        <v>0.54091536439955235</v>
      </c>
      <c r="F64" s="2">
        <v>0.74525503441691399</v>
      </c>
      <c r="G64" s="2">
        <v>0.54468982852995396</v>
      </c>
    </row>
    <row r="65" spans="1:19" x14ac:dyDescent="0.25">
      <c r="A65" s="2" t="s">
        <v>200</v>
      </c>
      <c r="B65" s="2" t="s">
        <v>89</v>
      </c>
      <c r="C65" s="2">
        <v>0.6117252167314291</v>
      </c>
      <c r="D65" s="2">
        <v>0.66606798209249973</v>
      </c>
      <c r="E65" s="2">
        <v>0.50240247510373592</v>
      </c>
      <c r="F65" s="2">
        <v>0.57356557808816433</v>
      </c>
      <c r="G65" s="2">
        <v>0.49537117592990398</v>
      </c>
    </row>
    <row r="66" spans="1:19" x14ac:dyDescent="0.25">
      <c r="A66" s="2" t="s">
        <v>200</v>
      </c>
      <c r="B66" s="2" t="s">
        <v>90</v>
      </c>
      <c r="C66" s="2">
        <v>0.99287927150726318</v>
      </c>
      <c r="D66" s="2">
        <v>0.51543978042900562</v>
      </c>
      <c r="E66" s="2">
        <v>0.40552923455834389</v>
      </c>
      <c r="F66" s="2">
        <v>0.4835338331758976</v>
      </c>
      <c r="G66" s="2">
        <v>0.52826125174760818</v>
      </c>
    </row>
    <row r="67" spans="1:19" x14ac:dyDescent="0.25">
      <c r="A67" s="2" t="s">
        <v>200</v>
      </c>
      <c r="B67" s="2" t="s">
        <v>91</v>
      </c>
      <c r="C67" s="2">
        <v>0.35145869478583336</v>
      </c>
      <c r="D67" s="2">
        <v>0.36973073147237301</v>
      </c>
      <c r="E67" s="2">
        <v>0.36214843858033419</v>
      </c>
      <c r="F67" s="2">
        <v>0.4427492618560791</v>
      </c>
      <c r="G67" s="2">
        <v>0.47684065066277981</v>
      </c>
    </row>
    <row r="68" spans="1:19" x14ac:dyDescent="0.25">
      <c r="A68" s="2" t="s">
        <v>200</v>
      </c>
      <c r="B68" s="2" t="s">
        <v>92</v>
      </c>
      <c r="C68" s="2"/>
      <c r="D68" s="2"/>
      <c r="E68" s="2"/>
      <c r="F68" s="2">
        <v>0.65054120495915413</v>
      </c>
      <c r="G68" s="2">
        <v>0.5042144563049078</v>
      </c>
    </row>
    <row r="69" spans="1:19" x14ac:dyDescent="0.25">
      <c r="A69" s="2" t="s">
        <v>200</v>
      </c>
      <c r="B69" s="2" t="s">
        <v>93</v>
      </c>
      <c r="C69" s="2">
        <v>0.69586783647537231</v>
      </c>
      <c r="D69" s="2">
        <v>0.36856106016784906</v>
      </c>
      <c r="E69" s="2">
        <v>0.36929247435182333</v>
      </c>
      <c r="F69" s="2">
        <v>0.87710293009877205</v>
      </c>
      <c r="G69" s="2">
        <v>0.4845363087952137</v>
      </c>
    </row>
    <row r="70" spans="1:19" x14ac:dyDescent="0.25">
      <c r="A70" s="2" t="s">
        <v>200</v>
      </c>
      <c r="B70" s="2" t="s">
        <v>94</v>
      </c>
      <c r="C70" s="2">
        <v>0.49167773686349392</v>
      </c>
      <c r="D70" s="2">
        <v>0.34148227423429489</v>
      </c>
      <c r="E70" s="2">
        <v>0.68457894958555698</v>
      </c>
      <c r="F70" s="2">
        <v>0.65321414731442928</v>
      </c>
      <c r="G70" s="2">
        <v>0.48088645562529564</v>
      </c>
    </row>
    <row r="71" spans="1:19" x14ac:dyDescent="0.25">
      <c r="A71" s="2" t="s">
        <v>200</v>
      </c>
      <c r="B71" s="2" t="s">
        <v>95</v>
      </c>
      <c r="C71" s="2">
        <v>0.98360227420926094</v>
      </c>
      <c r="D71" s="2">
        <v>0.42433529160916805</v>
      </c>
      <c r="E71" s="2">
        <v>0.66193840466439724</v>
      </c>
      <c r="F71" s="2">
        <v>0.60328934341669083</v>
      </c>
      <c r="G71" s="2">
        <v>0.49937763251364231</v>
      </c>
    </row>
    <row r="72" spans="1:19" x14ac:dyDescent="0.25">
      <c r="A72" s="2" t="s">
        <v>200</v>
      </c>
      <c r="B72" s="2" t="s">
        <v>96</v>
      </c>
      <c r="C72" s="2">
        <v>0.51128817722201347</v>
      </c>
      <c r="D72" s="2">
        <v>0.46929814852774143</v>
      </c>
      <c r="E72" s="2">
        <v>0.45394832268357277</v>
      </c>
      <c r="F72" s="2">
        <v>0.62456591986119747</v>
      </c>
      <c r="G72" s="2">
        <v>0.56376047432422638</v>
      </c>
    </row>
    <row r="73" spans="1:19" x14ac:dyDescent="0.25">
      <c r="A73" s="2" t="s">
        <v>200</v>
      </c>
      <c r="B73" s="2" t="s">
        <v>97</v>
      </c>
      <c r="C73" s="2">
        <v>0.54313209839165211</v>
      </c>
      <c r="D73" s="2">
        <v>0.72506354190409184</v>
      </c>
      <c r="E73" s="2">
        <v>0.89305620640516281</v>
      </c>
      <c r="F73" s="2">
        <v>0.64527741633355618</v>
      </c>
      <c r="G73" s="2">
        <v>1.0202175937592983</v>
      </c>
    </row>
    <row r="74" spans="1:19" x14ac:dyDescent="0.25">
      <c r="A74" s="2" t="s">
        <v>200</v>
      </c>
      <c r="B74" s="2" t="s">
        <v>98</v>
      </c>
      <c r="C74" s="2">
        <v>0.92348940670490265</v>
      </c>
      <c r="D74" s="2">
        <v>0.82353278994560242</v>
      </c>
      <c r="E74" s="2">
        <v>1.1157101020216942</v>
      </c>
      <c r="F74" s="2">
        <v>0.88876476511359215</v>
      </c>
      <c r="G74" s="2">
        <v>1.9994335249066353</v>
      </c>
    </row>
    <row r="77" spans="1:19" x14ac:dyDescent="0.25">
      <c r="A77" s="31" t="s">
        <v>79</v>
      </c>
      <c r="B77" s="31"/>
      <c r="C77" s="31"/>
      <c r="D77" s="31"/>
      <c r="E77" s="31"/>
      <c r="F77" s="31"/>
      <c r="G77" s="31"/>
    </row>
    <row r="78" spans="1:19" x14ac:dyDescent="0.25">
      <c r="A78" s="4" t="s">
        <v>64</v>
      </c>
      <c r="B78" s="4" t="s">
        <v>5</v>
      </c>
      <c r="C78" s="4" t="s">
        <v>67</v>
      </c>
      <c r="D78" s="4" t="s">
        <v>68</v>
      </c>
      <c r="E78" s="4" t="s">
        <v>69</v>
      </c>
      <c r="F78" s="4" t="s">
        <v>70</v>
      </c>
      <c r="G78" s="4" t="s">
        <v>72</v>
      </c>
    </row>
    <row r="79" spans="1:19" x14ac:dyDescent="0.25">
      <c r="A79" s="3" t="s">
        <v>199</v>
      </c>
      <c r="B79" s="3" t="s">
        <v>83</v>
      </c>
      <c r="C79" s="3">
        <v>57841</v>
      </c>
      <c r="D79" s="3">
        <v>62317</v>
      </c>
      <c r="E79" s="3">
        <v>64194</v>
      </c>
      <c r="F79" s="3">
        <v>68001</v>
      </c>
      <c r="G79" s="3">
        <v>74080</v>
      </c>
      <c r="O79" s="18"/>
      <c r="P79" s="18"/>
      <c r="Q79" s="18"/>
      <c r="R79" s="18"/>
      <c r="S79" s="18"/>
    </row>
    <row r="80" spans="1:19" x14ac:dyDescent="0.25">
      <c r="A80" s="3" t="s">
        <v>199</v>
      </c>
      <c r="B80" s="3" t="s">
        <v>84</v>
      </c>
      <c r="C80" s="3">
        <v>74284</v>
      </c>
      <c r="D80" s="3">
        <v>80023</v>
      </c>
      <c r="E80" s="3">
        <v>84394</v>
      </c>
      <c r="F80" s="3">
        <v>83502</v>
      </c>
      <c r="G80" s="3">
        <v>103152</v>
      </c>
      <c r="O80" s="18"/>
      <c r="P80" s="18"/>
      <c r="Q80" s="18"/>
      <c r="R80" s="18"/>
      <c r="S80" s="18"/>
    </row>
    <row r="81" spans="1:19" x14ac:dyDescent="0.25">
      <c r="A81" s="3" t="s">
        <v>199</v>
      </c>
      <c r="B81" s="3" t="s">
        <v>85</v>
      </c>
      <c r="C81" s="3">
        <v>141985</v>
      </c>
      <c r="D81" s="3">
        <v>145989</v>
      </c>
      <c r="E81" s="3">
        <v>151628</v>
      </c>
      <c r="F81" s="3">
        <v>172320</v>
      </c>
      <c r="G81" s="3">
        <v>205698</v>
      </c>
      <c r="O81" s="18"/>
      <c r="P81" s="18"/>
      <c r="Q81" s="18"/>
      <c r="R81" s="18"/>
      <c r="S81" s="18"/>
    </row>
    <row r="82" spans="1:19" x14ac:dyDescent="0.25">
      <c r="A82" s="3" t="s">
        <v>199</v>
      </c>
      <c r="B82" s="3" t="s">
        <v>86</v>
      </c>
      <c r="C82" s="3">
        <v>80217</v>
      </c>
      <c r="D82" s="3">
        <v>80641</v>
      </c>
      <c r="E82" s="3">
        <v>82161</v>
      </c>
      <c r="F82" s="3">
        <v>91145</v>
      </c>
      <c r="G82" s="3">
        <v>102563</v>
      </c>
      <c r="O82" s="18"/>
      <c r="P82" s="18"/>
      <c r="Q82" s="18"/>
      <c r="R82" s="18"/>
      <c r="S82" s="18"/>
    </row>
    <row r="83" spans="1:19" x14ac:dyDescent="0.25">
      <c r="A83" s="3" t="s">
        <v>199</v>
      </c>
      <c r="B83" s="3" t="s">
        <v>87</v>
      </c>
      <c r="C83" s="3">
        <v>197105</v>
      </c>
      <c r="D83" s="3">
        <v>199858</v>
      </c>
      <c r="E83" s="3">
        <v>216113</v>
      </c>
      <c r="F83" s="3">
        <v>227028</v>
      </c>
      <c r="G83" s="3">
        <v>273023</v>
      </c>
      <c r="O83" s="18"/>
      <c r="P83" s="18"/>
      <c r="Q83" s="18"/>
      <c r="R83" s="18"/>
      <c r="S83" s="18"/>
    </row>
    <row r="84" spans="1:19" x14ac:dyDescent="0.25">
      <c r="A84" s="3" t="s">
        <v>199</v>
      </c>
      <c r="B84" s="3" t="s">
        <v>88</v>
      </c>
      <c r="C84" s="3">
        <v>503229</v>
      </c>
      <c r="D84" s="3">
        <v>525671</v>
      </c>
      <c r="E84" s="3">
        <v>549818</v>
      </c>
      <c r="F84" s="3">
        <v>571589</v>
      </c>
      <c r="G84" s="3">
        <v>617644</v>
      </c>
      <c r="O84" s="18"/>
      <c r="P84" s="18"/>
      <c r="Q84" s="18"/>
      <c r="R84" s="18"/>
      <c r="S84" s="18"/>
    </row>
    <row r="85" spans="1:19" x14ac:dyDescent="0.25">
      <c r="A85" s="3" t="s">
        <v>199</v>
      </c>
      <c r="B85" s="3" t="s">
        <v>89</v>
      </c>
      <c r="C85" s="3">
        <v>1874062</v>
      </c>
      <c r="D85" s="3">
        <v>2029162</v>
      </c>
      <c r="E85" s="3">
        <v>2042919</v>
      </c>
      <c r="F85" s="3">
        <v>2101397</v>
      </c>
      <c r="G85" s="3">
        <v>2365155</v>
      </c>
      <c r="O85" s="18"/>
      <c r="P85" s="18"/>
      <c r="Q85" s="18"/>
      <c r="R85" s="18"/>
      <c r="S85" s="18"/>
    </row>
    <row r="86" spans="1:19" x14ac:dyDescent="0.25">
      <c r="A86" s="3" t="s">
        <v>199</v>
      </c>
      <c r="B86" s="3" t="s">
        <v>90</v>
      </c>
      <c r="C86" s="3">
        <v>253668</v>
      </c>
      <c r="D86" s="3">
        <v>269096</v>
      </c>
      <c r="E86" s="3">
        <v>282250</v>
      </c>
      <c r="F86" s="3">
        <v>294621</v>
      </c>
      <c r="G86" s="3">
        <v>333452</v>
      </c>
      <c r="O86" s="18"/>
      <c r="P86" s="18"/>
      <c r="Q86" s="18"/>
      <c r="R86" s="18"/>
      <c r="S86" s="18"/>
    </row>
    <row r="87" spans="1:19" x14ac:dyDescent="0.25">
      <c r="A87" s="3" t="s">
        <v>199</v>
      </c>
      <c r="B87" s="3" t="s">
        <v>91</v>
      </c>
      <c r="C87" s="3">
        <v>305906</v>
      </c>
      <c r="D87" s="3">
        <v>328527</v>
      </c>
      <c r="E87" s="3">
        <v>332119</v>
      </c>
      <c r="F87" s="3">
        <v>347283</v>
      </c>
      <c r="G87" s="3">
        <v>391768</v>
      </c>
      <c r="O87" s="18"/>
      <c r="P87" s="18"/>
      <c r="Q87" s="18"/>
      <c r="R87" s="18"/>
      <c r="S87" s="18"/>
    </row>
    <row r="88" spans="1:19" x14ac:dyDescent="0.25">
      <c r="A88" s="3" t="s">
        <v>199</v>
      </c>
      <c r="B88" s="3" t="s">
        <v>92</v>
      </c>
      <c r="C88" s="3"/>
      <c r="D88" s="3"/>
      <c r="E88" s="3"/>
      <c r="F88" s="3">
        <v>158803</v>
      </c>
      <c r="G88" s="3">
        <v>179921</v>
      </c>
      <c r="O88" s="18"/>
      <c r="P88" s="18"/>
      <c r="Q88" s="18"/>
      <c r="R88" s="18"/>
      <c r="S88" s="18"/>
    </row>
    <row r="89" spans="1:19" x14ac:dyDescent="0.25">
      <c r="A89" s="3" t="s">
        <v>199</v>
      </c>
      <c r="B89" s="3" t="s">
        <v>93</v>
      </c>
      <c r="C89" s="3">
        <v>562751</v>
      </c>
      <c r="D89" s="3">
        <v>593741</v>
      </c>
      <c r="E89" s="3">
        <v>633633</v>
      </c>
      <c r="F89" s="3">
        <v>505254</v>
      </c>
      <c r="G89" s="3">
        <v>531504</v>
      </c>
      <c r="O89" s="18"/>
      <c r="P89" s="18"/>
      <c r="Q89" s="18"/>
      <c r="R89" s="18"/>
      <c r="S89" s="18"/>
    </row>
    <row r="90" spans="1:19" x14ac:dyDescent="0.25">
      <c r="A90" s="3" t="s">
        <v>199</v>
      </c>
      <c r="B90" s="3" t="s">
        <v>94</v>
      </c>
      <c r="C90" s="3">
        <v>271572</v>
      </c>
      <c r="D90" s="3">
        <v>286774</v>
      </c>
      <c r="E90" s="3">
        <v>293182</v>
      </c>
      <c r="F90" s="3">
        <v>309842</v>
      </c>
      <c r="G90" s="3">
        <v>335677</v>
      </c>
      <c r="O90" s="18"/>
      <c r="P90" s="18"/>
      <c r="Q90" s="18"/>
      <c r="R90" s="18"/>
      <c r="S90" s="18"/>
    </row>
    <row r="91" spans="1:19" x14ac:dyDescent="0.25">
      <c r="A91" s="3" t="s">
        <v>199</v>
      </c>
      <c r="B91" s="3" t="s">
        <v>95</v>
      </c>
      <c r="C91" s="3">
        <v>109306</v>
      </c>
      <c r="D91" s="3">
        <v>117841</v>
      </c>
      <c r="E91" s="3">
        <v>120374</v>
      </c>
      <c r="F91" s="3">
        <v>123102</v>
      </c>
      <c r="G91" s="3">
        <v>136377</v>
      </c>
      <c r="O91" s="18"/>
      <c r="P91" s="18"/>
      <c r="Q91" s="18"/>
      <c r="R91" s="18"/>
      <c r="S91" s="18"/>
    </row>
    <row r="92" spans="1:19" x14ac:dyDescent="0.25">
      <c r="A92" s="3" t="s">
        <v>199</v>
      </c>
      <c r="B92" s="3" t="s">
        <v>96</v>
      </c>
      <c r="C92" s="3">
        <v>235553</v>
      </c>
      <c r="D92" s="3">
        <v>252127</v>
      </c>
      <c r="E92" s="3">
        <v>258249</v>
      </c>
      <c r="F92" s="3">
        <v>267148</v>
      </c>
      <c r="G92" s="3">
        <v>297186</v>
      </c>
      <c r="O92" s="18"/>
      <c r="P92" s="18"/>
      <c r="Q92" s="18"/>
      <c r="R92" s="18"/>
      <c r="S92" s="18"/>
    </row>
    <row r="93" spans="1:19" x14ac:dyDescent="0.25">
      <c r="A93" s="3" t="s">
        <v>199</v>
      </c>
      <c r="B93" s="3" t="s">
        <v>97</v>
      </c>
      <c r="C93" s="3">
        <v>30856</v>
      </c>
      <c r="D93" s="3">
        <v>31480</v>
      </c>
      <c r="E93" s="3">
        <v>33252</v>
      </c>
      <c r="F93" s="3">
        <v>33929</v>
      </c>
      <c r="G93" s="3">
        <v>36260</v>
      </c>
      <c r="O93" s="18"/>
      <c r="P93" s="18"/>
      <c r="Q93" s="18"/>
      <c r="R93" s="18"/>
      <c r="S93" s="18"/>
    </row>
    <row r="94" spans="1:19" x14ac:dyDescent="0.25">
      <c r="A94" s="3" t="s">
        <v>199</v>
      </c>
      <c r="B94" s="3" t="s">
        <v>98</v>
      </c>
      <c r="C94" s="3">
        <v>50098</v>
      </c>
      <c r="D94" s="3">
        <v>48625</v>
      </c>
      <c r="E94" s="3">
        <v>52942</v>
      </c>
      <c r="F94" s="3">
        <v>53187</v>
      </c>
      <c r="G94" s="3">
        <v>58448</v>
      </c>
      <c r="O94" s="18"/>
      <c r="P94" s="18"/>
      <c r="Q94" s="18"/>
      <c r="R94" s="18"/>
      <c r="S94" s="18"/>
    </row>
    <row r="95" spans="1:19" x14ac:dyDescent="0.25">
      <c r="A95" s="3" t="s">
        <v>200</v>
      </c>
      <c r="B95" s="3" t="s">
        <v>83</v>
      </c>
      <c r="C95" s="3">
        <v>3326</v>
      </c>
      <c r="D95" s="3">
        <v>4698</v>
      </c>
      <c r="E95" s="3">
        <v>7970</v>
      </c>
      <c r="F95" s="3">
        <v>9984</v>
      </c>
      <c r="G95" s="3">
        <v>12677</v>
      </c>
      <c r="O95" s="18"/>
      <c r="P95" s="18"/>
      <c r="Q95" s="18"/>
      <c r="R95" s="18"/>
      <c r="S95" s="18"/>
    </row>
    <row r="96" spans="1:19" x14ac:dyDescent="0.25">
      <c r="A96" s="3" t="s">
        <v>200</v>
      </c>
      <c r="B96" s="3" t="s">
        <v>84</v>
      </c>
      <c r="C96" s="3">
        <v>8501</v>
      </c>
      <c r="D96" s="3">
        <v>10146</v>
      </c>
      <c r="E96" s="3">
        <v>16284</v>
      </c>
      <c r="F96" s="3">
        <v>17979</v>
      </c>
      <c r="G96" s="3">
        <v>25836</v>
      </c>
      <c r="O96" s="18"/>
      <c r="P96" s="18"/>
      <c r="Q96" s="18"/>
      <c r="R96" s="18"/>
      <c r="S96" s="18"/>
    </row>
    <row r="97" spans="1:19" x14ac:dyDescent="0.25">
      <c r="A97" s="3" t="s">
        <v>200</v>
      </c>
      <c r="B97" s="3" t="s">
        <v>85</v>
      </c>
      <c r="C97" s="3">
        <v>11652</v>
      </c>
      <c r="D97" s="3">
        <v>15168</v>
      </c>
      <c r="E97" s="3">
        <v>28814</v>
      </c>
      <c r="F97" s="3">
        <v>30229</v>
      </c>
      <c r="G97" s="3">
        <v>38675</v>
      </c>
      <c r="O97" s="18"/>
      <c r="P97" s="18"/>
      <c r="Q97" s="18"/>
      <c r="R97" s="18"/>
      <c r="S97" s="18"/>
    </row>
    <row r="98" spans="1:19" x14ac:dyDescent="0.25">
      <c r="A98" s="3" t="s">
        <v>200</v>
      </c>
      <c r="B98" s="3" t="s">
        <v>86</v>
      </c>
      <c r="C98" s="3">
        <v>2978</v>
      </c>
      <c r="D98" s="3">
        <v>4387</v>
      </c>
      <c r="E98" s="3">
        <v>5426</v>
      </c>
      <c r="F98" s="3">
        <v>6532</v>
      </c>
      <c r="G98" s="3">
        <v>11007</v>
      </c>
      <c r="O98" s="18"/>
      <c r="P98" s="18"/>
      <c r="Q98" s="18"/>
      <c r="R98" s="18"/>
      <c r="S98" s="18"/>
    </row>
    <row r="99" spans="1:19" x14ac:dyDescent="0.25">
      <c r="A99" s="3" t="s">
        <v>200</v>
      </c>
      <c r="B99" s="3" t="s">
        <v>87</v>
      </c>
      <c r="C99" s="3">
        <v>9451</v>
      </c>
      <c r="D99" s="3">
        <v>10973</v>
      </c>
      <c r="E99" s="3">
        <v>14665</v>
      </c>
      <c r="F99" s="3">
        <v>18349</v>
      </c>
      <c r="G99" s="3">
        <v>40467</v>
      </c>
      <c r="O99" s="18"/>
      <c r="P99" s="18"/>
      <c r="Q99" s="18"/>
      <c r="R99" s="18"/>
      <c r="S99" s="18"/>
    </row>
    <row r="100" spans="1:19" x14ac:dyDescent="0.25">
      <c r="A100" s="3" t="s">
        <v>200</v>
      </c>
      <c r="B100" s="3" t="s">
        <v>88</v>
      </c>
      <c r="C100" s="3">
        <v>47301</v>
      </c>
      <c r="D100" s="3">
        <v>42137</v>
      </c>
      <c r="E100" s="3">
        <v>50799</v>
      </c>
      <c r="F100" s="3">
        <v>56538</v>
      </c>
      <c r="G100" s="3">
        <v>90043</v>
      </c>
      <c r="O100" s="18"/>
      <c r="P100" s="18"/>
      <c r="Q100" s="18"/>
      <c r="R100" s="18"/>
      <c r="S100" s="18"/>
    </row>
    <row r="101" spans="1:19" x14ac:dyDescent="0.25">
      <c r="A101" s="3" t="s">
        <v>200</v>
      </c>
      <c r="B101" s="3" t="s">
        <v>89</v>
      </c>
      <c r="C101" s="3">
        <v>175533</v>
      </c>
      <c r="D101" s="3">
        <v>192765</v>
      </c>
      <c r="E101" s="3">
        <v>206298</v>
      </c>
      <c r="F101" s="3">
        <v>304263</v>
      </c>
      <c r="G101" s="3">
        <v>504770</v>
      </c>
      <c r="O101" s="18"/>
      <c r="P101" s="18"/>
      <c r="Q101" s="18"/>
      <c r="R101" s="18"/>
      <c r="S101" s="18"/>
    </row>
    <row r="102" spans="1:19" x14ac:dyDescent="0.25">
      <c r="A102" s="3" t="s">
        <v>200</v>
      </c>
      <c r="B102" s="3" t="s">
        <v>90</v>
      </c>
      <c r="C102" s="3">
        <v>13459</v>
      </c>
      <c r="D102" s="3">
        <v>13517</v>
      </c>
      <c r="E102" s="3">
        <v>15038</v>
      </c>
      <c r="F102" s="3">
        <v>18169</v>
      </c>
      <c r="G102" s="3">
        <v>35694</v>
      </c>
      <c r="O102" s="18"/>
      <c r="P102" s="18"/>
      <c r="Q102" s="18"/>
      <c r="R102" s="18"/>
      <c r="S102" s="18"/>
    </row>
    <row r="103" spans="1:19" x14ac:dyDescent="0.25">
      <c r="A103" s="3" t="s">
        <v>200</v>
      </c>
      <c r="B103" s="3" t="s">
        <v>91</v>
      </c>
      <c r="C103" s="3">
        <v>8623</v>
      </c>
      <c r="D103" s="3">
        <v>9139</v>
      </c>
      <c r="E103" s="3">
        <v>11208</v>
      </c>
      <c r="F103" s="3">
        <v>14216</v>
      </c>
      <c r="G103" s="3">
        <v>36083</v>
      </c>
      <c r="O103" s="18"/>
      <c r="P103" s="18"/>
      <c r="Q103" s="18"/>
      <c r="R103" s="18"/>
      <c r="S103" s="18"/>
    </row>
    <row r="104" spans="1:19" x14ac:dyDescent="0.25">
      <c r="A104" s="3" t="s">
        <v>200</v>
      </c>
      <c r="B104" s="3" t="s">
        <v>92</v>
      </c>
      <c r="C104" s="3"/>
      <c r="D104" s="3"/>
      <c r="E104" s="3"/>
      <c r="F104" s="3">
        <v>8452</v>
      </c>
      <c r="G104" s="3">
        <v>13504</v>
      </c>
      <c r="O104" s="18"/>
      <c r="P104" s="18"/>
      <c r="Q104" s="18"/>
      <c r="R104" s="18"/>
      <c r="S104" s="18"/>
    </row>
    <row r="105" spans="1:19" x14ac:dyDescent="0.25">
      <c r="A105" s="3" t="s">
        <v>200</v>
      </c>
      <c r="B105" s="3" t="s">
        <v>93</v>
      </c>
      <c r="C105" s="3">
        <v>31546</v>
      </c>
      <c r="D105" s="3">
        <v>29656</v>
      </c>
      <c r="E105" s="3">
        <v>37655</v>
      </c>
      <c r="F105" s="3">
        <v>42303</v>
      </c>
      <c r="G105" s="3">
        <v>57627</v>
      </c>
      <c r="O105" s="18"/>
      <c r="P105" s="18"/>
      <c r="Q105" s="18"/>
      <c r="R105" s="18"/>
      <c r="S105" s="18"/>
    </row>
    <row r="106" spans="1:19" x14ac:dyDescent="0.25">
      <c r="A106" s="3" t="s">
        <v>200</v>
      </c>
      <c r="B106" s="3" t="s">
        <v>94</v>
      </c>
      <c r="C106" s="3">
        <v>11215</v>
      </c>
      <c r="D106" s="3">
        <v>12157</v>
      </c>
      <c r="E106" s="3">
        <v>17867</v>
      </c>
      <c r="F106" s="3">
        <v>21404</v>
      </c>
      <c r="G106" s="3">
        <v>31386</v>
      </c>
      <c r="O106" s="18"/>
      <c r="P106" s="18"/>
      <c r="Q106" s="18"/>
      <c r="R106" s="18"/>
      <c r="S106" s="18"/>
    </row>
    <row r="107" spans="1:19" x14ac:dyDescent="0.25">
      <c r="A107" s="3" t="s">
        <v>200</v>
      </c>
      <c r="B107" s="3" t="s">
        <v>95</v>
      </c>
      <c r="C107" s="3">
        <v>6431</v>
      </c>
      <c r="D107" s="3">
        <v>6293</v>
      </c>
      <c r="E107" s="3">
        <v>7006</v>
      </c>
      <c r="F107" s="3">
        <v>9691</v>
      </c>
      <c r="G107" s="3">
        <v>11928</v>
      </c>
      <c r="O107" s="18"/>
      <c r="P107" s="18"/>
      <c r="Q107" s="18"/>
      <c r="R107" s="18"/>
      <c r="S107" s="18"/>
    </row>
    <row r="108" spans="1:19" x14ac:dyDescent="0.25">
      <c r="A108" s="3" t="s">
        <v>200</v>
      </c>
      <c r="B108" s="3" t="s">
        <v>96</v>
      </c>
      <c r="C108" s="3">
        <v>14082</v>
      </c>
      <c r="D108" s="3">
        <v>11536</v>
      </c>
      <c r="E108" s="3">
        <v>16406</v>
      </c>
      <c r="F108" s="3">
        <v>21782</v>
      </c>
      <c r="G108" s="3">
        <v>30725</v>
      </c>
      <c r="O108" s="18"/>
      <c r="P108" s="18"/>
      <c r="Q108" s="18"/>
      <c r="R108" s="18"/>
      <c r="S108" s="18"/>
    </row>
    <row r="109" spans="1:19" x14ac:dyDescent="0.25">
      <c r="A109" s="3" t="s">
        <v>200</v>
      </c>
      <c r="B109" s="3" t="s">
        <v>97</v>
      </c>
      <c r="C109" s="3">
        <v>1786</v>
      </c>
      <c r="D109" s="3">
        <v>2369</v>
      </c>
      <c r="E109" s="3">
        <v>2377</v>
      </c>
      <c r="F109" s="3">
        <v>3315</v>
      </c>
      <c r="G109" s="3">
        <v>4510</v>
      </c>
      <c r="O109" s="18"/>
      <c r="P109" s="18"/>
      <c r="Q109" s="18"/>
      <c r="R109" s="18"/>
      <c r="S109" s="18"/>
    </row>
    <row r="110" spans="1:19" x14ac:dyDescent="0.25">
      <c r="A110" s="3" t="s">
        <v>200</v>
      </c>
      <c r="B110" s="3" t="s">
        <v>98</v>
      </c>
      <c r="C110" s="3">
        <v>3577</v>
      </c>
      <c r="D110" s="3">
        <v>3884</v>
      </c>
      <c r="E110" s="3">
        <v>5863</v>
      </c>
      <c r="F110" s="3">
        <v>6385</v>
      </c>
      <c r="G110" s="3">
        <v>11253</v>
      </c>
      <c r="O110" s="18"/>
      <c r="P110" s="18"/>
      <c r="Q110" s="18"/>
      <c r="R110" s="18"/>
      <c r="S110" s="18"/>
    </row>
    <row r="113" spans="1:7" x14ac:dyDescent="0.25">
      <c r="A113" s="31" t="s">
        <v>80</v>
      </c>
      <c r="B113" s="31"/>
      <c r="C113" s="31"/>
      <c r="D113" s="31"/>
      <c r="E113" s="31"/>
      <c r="F113" s="31"/>
      <c r="G113" s="31"/>
    </row>
    <row r="114" spans="1:7" x14ac:dyDescent="0.25">
      <c r="A114" s="4" t="s">
        <v>64</v>
      </c>
      <c r="B114" s="4" t="s">
        <v>5</v>
      </c>
      <c r="C114" s="4" t="s">
        <v>67</v>
      </c>
      <c r="D114" s="4" t="s">
        <v>68</v>
      </c>
      <c r="E114" s="4" t="s">
        <v>69</v>
      </c>
      <c r="F114" s="4" t="s">
        <v>70</v>
      </c>
      <c r="G114" s="4" t="s">
        <v>72</v>
      </c>
    </row>
    <row r="115" spans="1:7" x14ac:dyDescent="0.25">
      <c r="A115" s="3" t="s">
        <v>199</v>
      </c>
      <c r="B115" s="3" t="s">
        <v>83</v>
      </c>
      <c r="C115" s="3">
        <v>2141</v>
      </c>
      <c r="D115" s="3">
        <v>2454</v>
      </c>
      <c r="E115" s="3">
        <v>795</v>
      </c>
      <c r="F115" s="3">
        <v>2332</v>
      </c>
      <c r="G115" s="3">
        <v>2351</v>
      </c>
    </row>
    <row r="116" spans="1:7" x14ac:dyDescent="0.25">
      <c r="A116" s="3" t="s">
        <v>199</v>
      </c>
      <c r="B116" s="3" t="s">
        <v>84</v>
      </c>
      <c r="C116" s="3">
        <v>3314</v>
      </c>
      <c r="D116" s="3">
        <v>2469</v>
      </c>
      <c r="E116" s="3">
        <v>2263</v>
      </c>
      <c r="F116" s="3">
        <v>2469</v>
      </c>
      <c r="G116" s="3">
        <v>2287</v>
      </c>
    </row>
    <row r="117" spans="1:7" x14ac:dyDescent="0.25">
      <c r="A117" s="3" t="s">
        <v>199</v>
      </c>
      <c r="B117" s="3" t="s">
        <v>85</v>
      </c>
      <c r="C117" s="3">
        <v>3591</v>
      </c>
      <c r="D117" s="3">
        <v>2016</v>
      </c>
      <c r="E117" s="3">
        <v>1786</v>
      </c>
      <c r="F117" s="3">
        <v>2258</v>
      </c>
      <c r="G117" s="3">
        <v>2630</v>
      </c>
    </row>
    <row r="118" spans="1:7" x14ac:dyDescent="0.25">
      <c r="A118" s="3" t="s">
        <v>199</v>
      </c>
      <c r="B118" s="3" t="s">
        <v>86</v>
      </c>
      <c r="C118" s="3">
        <v>2720</v>
      </c>
      <c r="D118" s="3">
        <v>2150</v>
      </c>
      <c r="E118" s="3">
        <v>3736</v>
      </c>
      <c r="F118" s="3">
        <v>2099</v>
      </c>
      <c r="G118" s="3">
        <v>2939</v>
      </c>
    </row>
    <row r="119" spans="1:7" x14ac:dyDescent="0.25">
      <c r="A119" s="3" t="s">
        <v>199</v>
      </c>
      <c r="B119" s="3" t="s">
        <v>87</v>
      </c>
      <c r="C119" s="3">
        <v>2317</v>
      </c>
      <c r="D119" s="3">
        <v>2886</v>
      </c>
      <c r="E119" s="3">
        <v>3513</v>
      </c>
      <c r="F119" s="3">
        <v>2919</v>
      </c>
      <c r="G119" s="3">
        <v>2631</v>
      </c>
    </row>
    <row r="120" spans="1:7" x14ac:dyDescent="0.25">
      <c r="A120" s="3" t="s">
        <v>199</v>
      </c>
      <c r="B120" s="3" t="s">
        <v>88</v>
      </c>
      <c r="C120" s="3">
        <v>4256</v>
      </c>
      <c r="D120" s="3">
        <v>6020</v>
      </c>
      <c r="E120" s="3">
        <v>8350</v>
      </c>
      <c r="F120" s="3">
        <v>6058</v>
      </c>
      <c r="G120" s="3">
        <v>6599</v>
      </c>
    </row>
    <row r="121" spans="1:7" x14ac:dyDescent="0.25">
      <c r="A121" s="3" t="s">
        <v>199</v>
      </c>
      <c r="B121" s="3" t="s">
        <v>89</v>
      </c>
      <c r="C121" s="3">
        <v>7168</v>
      </c>
      <c r="D121" s="3">
        <v>10155</v>
      </c>
      <c r="E121" s="3">
        <v>16280</v>
      </c>
      <c r="F121" s="3">
        <v>12073</v>
      </c>
      <c r="G121" s="3">
        <v>11222</v>
      </c>
    </row>
    <row r="122" spans="1:7" x14ac:dyDescent="0.25">
      <c r="A122" s="3" t="s">
        <v>199</v>
      </c>
      <c r="B122" s="3" t="s">
        <v>90</v>
      </c>
      <c r="C122" s="3">
        <v>3510</v>
      </c>
      <c r="D122" s="3">
        <v>4879</v>
      </c>
      <c r="E122" s="3">
        <v>6891</v>
      </c>
      <c r="F122" s="3">
        <v>4992</v>
      </c>
      <c r="G122" s="3">
        <v>4666</v>
      </c>
    </row>
    <row r="123" spans="1:7" x14ac:dyDescent="0.25">
      <c r="A123" s="3" t="s">
        <v>199</v>
      </c>
      <c r="B123" s="3" t="s">
        <v>91</v>
      </c>
      <c r="C123" s="3">
        <v>4859</v>
      </c>
      <c r="D123" s="3">
        <v>4534</v>
      </c>
      <c r="E123" s="3">
        <v>5526</v>
      </c>
      <c r="F123" s="3">
        <v>4979</v>
      </c>
      <c r="G123" s="3">
        <v>4794</v>
      </c>
    </row>
    <row r="124" spans="1:7" x14ac:dyDescent="0.25">
      <c r="A124" s="3" t="s">
        <v>199</v>
      </c>
      <c r="B124" s="3" t="s">
        <v>92</v>
      </c>
      <c r="C124" s="3"/>
      <c r="D124" s="3"/>
      <c r="E124" s="3"/>
      <c r="F124" s="3">
        <v>2745</v>
      </c>
      <c r="G124" s="3">
        <v>3117</v>
      </c>
    </row>
    <row r="125" spans="1:7" x14ac:dyDescent="0.25">
      <c r="A125" s="3" t="s">
        <v>199</v>
      </c>
      <c r="B125" s="3" t="s">
        <v>93</v>
      </c>
      <c r="C125" s="3">
        <v>5545</v>
      </c>
      <c r="D125" s="3">
        <v>9189</v>
      </c>
      <c r="E125" s="3">
        <v>10994</v>
      </c>
      <c r="F125" s="3">
        <v>6746</v>
      </c>
      <c r="G125" s="3">
        <v>6535</v>
      </c>
    </row>
    <row r="126" spans="1:7" x14ac:dyDescent="0.25">
      <c r="A126" s="3" t="s">
        <v>199</v>
      </c>
      <c r="B126" s="3" t="s">
        <v>94</v>
      </c>
      <c r="C126" s="3">
        <v>3847</v>
      </c>
      <c r="D126" s="3">
        <v>5238</v>
      </c>
      <c r="E126" s="3">
        <v>6780</v>
      </c>
      <c r="F126" s="3">
        <v>4921</v>
      </c>
      <c r="G126" s="3">
        <v>4579</v>
      </c>
    </row>
    <row r="127" spans="1:7" x14ac:dyDescent="0.25">
      <c r="A127" s="3" t="s">
        <v>199</v>
      </c>
      <c r="B127" s="3" t="s">
        <v>95</v>
      </c>
      <c r="C127" s="3">
        <v>4157</v>
      </c>
      <c r="D127" s="3">
        <v>3481</v>
      </c>
      <c r="E127" s="3">
        <v>3268</v>
      </c>
      <c r="F127" s="3">
        <v>3198</v>
      </c>
      <c r="G127" s="3">
        <v>3587</v>
      </c>
    </row>
    <row r="128" spans="1:7" x14ac:dyDescent="0.25">
      <c r="A128" s="3" t="s">
        <v>199</v>
      </c>
      <c r="B128" s="3" t="s">
        <v>96</v>
      </c>
      <c r="C128" s="3">
        <v>4199</v>
      </c>
      <c r="D128" s="3">
        <v>3914</v>
      </c>
      <c r="E128" s="3">
        <v>5916</v>
      </c>
      <c r="F128" s="3">
        <v>3909</v>
      </c>
      <c r="G128" s="3">
        <v>3622</v>
      </c>
    </row>
    <row r="129" spans="1:7" x14ac:dyDescent="0.25">
      <c r="A129" s="3" t="s">
        <v>199</v>
      </c>
      <c r="B129" s="3" t="s">
        <v>97</v>
      </c>
      <c r="C129" s="3">
        <v>2692</v>
      </c>
      <c r="D129" s="3">
        <v>1744</v>
      </c>
      <c r="E129" s="3">
        <v>1080</v>
      </c>
      <c r="F129" s="3">
        <v>1641</v>
      </c>
      <c r="G129" s="3">
        <v>1302</v>
      </c>
    </row>
    <row r="130" spans="1:7" x14ac:dyDescent="0.25">
      <c r="A130" s="3" t="s">
        <v>199</v>
      </c>
      <c r="B130" s="3" t="s">
        <v>98</v>
      </c>
      <c r="C130" s="3">
        <v>1486</v>
      </c>
      <c r="D130" s="3">
        <v>1780</v>
      </c>
      <c r="E130" s="3">
        <v>1742</v>
      </c>
      <c r="F130" s="3">
        <v>2088</v>
      </c>
      <c r="G130" s="3">
        <v>1708</v>
      </c>
    </row>
    <row r="131" spans="1:7" x14ac:dyDescent="0.25">
      <c r="A131" s="3" t="s">
        <v>200</v>
      </c>
      <c r="B131" s="3" t="s">
        <v>83</v>
      </c>
      <c r="C131" s="3">
        <v>118</v>
      </c>
      <c r="D131" s="3">
        <v>184</v>
      </c>
      <c r="E131" s="3">
        <v>82</v>
      </c>
      <c r="F131" s="3">
        <v>285</v>
      </c>
      <c r="G131" s="3">
        <v>367</v>
      </c>
    </row>
    <row r="132" spans="1:7" x14ac:dyDescent="0.25">
      <c r="A132" s="3" t="s">
        <v>200</v>
      </c>
      <c r="B132" s="3" t="s">
        <v>84</v>
      </c>
      <c r="C132" s="3">
        <v>361</v>
      </c>
      <c r="D132" s="3">
        <v>317</v>
      </c>
      <c r="E132" s="3">
        <v>279</v>
      </c>
      <c r="F132" s="3">
        <v>486</v>
      </c>
      <c r="G132" s="3">
        <v>519</v>
      </c>
    </row>
    <row r="133" spans="1:7" x14ac:dyDescent="0.25">
      <c r="A133" s="3" t="s">
        <v>200</v>
      </c>
      <c r="B133" s="3" t="s">
        <v>85</v>
      </c>
      <c r="C133" s="3">
        <v>314</v>
      </c>
      <c r="D133" s="3">
        <v>214</v>
      </c>
      <c r="E133" s="3">
        <v>239</v>
      </c>
      <c r="F133" s="3">
        <v>370</v>
      </c>
      <c r="G133" s="3">
        <v>440</v>
      </c>
    </row>
    <row r="134" spans="1:7" x14ac:dyDescent="0.25">
      <c r="A134" s="3" t="s">
        <v>200</v>
      </c>
      <c r="B134" s="3" t="s">
        <v>86</v>
      </c>
      <c r="C134" s="3">
        <v>103</v>
      </c>
      <c r="D134" s="3">
        <v>132</v>
      </c>
      <c r="E134" s="3">
        <v>253</v>
      </c>
      <c r="F134" s="3">
        <v>135</v>
      </c>
      <c r="G134" s="3">
        <v>272</v>
      </c>
    </row>
    <row r="135" spans="1:7" x14ac:dyDescent="0.25">
      <c r="A135" s="3" t="s">
        <v>200</v>
      </c>
      <c r="B135" s="3" t="s">
        <v>87</v>
      </c>
      <c r="C135" s="3">
        <v>101</v>
      </c>
      <c r="D135" s="3">
        <v>152</v>
      </c>
      <c r="E135" s="3">
        <v>232</v>
      </c>
      <c r="F135" s="3">
        <v>208</v>
      </c>
      <c r="G135" s="3">
        <v>318</v>
      </c>
    </row>
    <row r="136" spans="1:7" x14ac:dyDescent="0.25">
      <c r="A136" s="3" t="s">
        <v>200</v>
      </c>
      <c r="B136" s="3" t="s">
        <v>88</v>
      </c>
      <c r="C136" s="3">
        <v>340</v>
      </c>
      <c r="D136" s="3">
        <v>442</v>
      </c>
      <c r="E136" s="3">
        <v>648</v>
      </c>
      <c r="F136" s="3">
        <v>518</v>
      </c>
      <c r="G136" s="3">
        <v>757</v>
      </c>
    </row>
    <row r="137" spans="1:7" x14ac:dyDescent="0.25">
      <c r="A137" s="3" t="s">
        <v>200</v>
      </c>
      <c r="B137" s="3" t="s">
        <v>89</v>
      </c>
      <c r="C137" s="3">
        <v>622</v>
      </c>
      <c r="D137" s="3">
        <v>826</v>
      </c>
      <c r="E137" s="3">
        <v>1443</v>
      </c>
      <c r="F137" s="3">
        <v>1457</v>
      </c>
      <c r="G137" s="3">
        <v>1980</v>
      </c>
    </row>
    <row r="138" spans="1:7" x14ac:dyDescent="0.25">
      <c r="A138" s="3" t="s">
        <v>200</v>
      </c>
      <c r="B138" s="3" t="s">
        <v>90</v>
      </c>
      <c r="C138" s="3">
        <v>146</v>
      </c>
      <c r="D138" s="3">
        <v>218</v>
      </c>
      <c r="E138" s="3">
        <v>274</v>
      </c>
      <c r="F138" s="3">
        <v>252</v>
      </c>
      <c r="G138" s="3">
        <v>411</v>
      </c>
    </row>
    <row r="139" spans="1:7" x14ac:dyDescent="0.25">
      <c r="A139" s="3" t="s">
        <v>200</v>
      </c>
      <c r="B139" s="3" t="s">
        <v>91</v>
      </c>
      <c r="C139" s="3">
        <v>128</v>
      </c>
      <c r="D139" s="3">
        <v>124</v>
      </c>
      <c r="E139" s="3">
        <v>161</v>
      </c>
      <c r="F139" s="3">
        <v>164</v>
      </c>
      <c r="G139" s="3">
        <v>375</v>
      </c>
    </row>
    <row r="140" spans="1:7" x14ac:dyDescent="0.25">
      <c r="A140" s="3" t="s">
        <v>200</v>
      </c>
      <c r="B140" s="3" t="s">
        <v>92</v>
      </c>
      <c r="C140" s="3"/>
      <c r="D140" s="3"/>
      <c r="E140" s="3"/>
      <c r="F140" s="3">
        <v>120</v>
      </c>
      <c r="G140" s="3">
        <v>191</v>
      </c>
    </row>
    <row r="141" spans="1:7" x14ac:dyDescent="0.25">
      <c r="A141" s="3" t="s">
        <v>200</v>
      </c>
      <c r="B141" s="3" t="s">
        <v>93</v>
      </c>
      <c r="C141" s="3">
        <v>234</v>
      </c>
      <c r="D141" s="3">
        <v>410</v>
      </c>
      <c r="E141" s="3">
        <v>496</v>
      </c>
      <c r="F141" s="3">
        <v>431</v>
      </c>
      <c r="G141" s="3">
        <v>541</v>
      </c>
    </row>
    <row r="142" spans="1:7" x14ac:dyDescent="0.25">
      <c r="A142" s="3" t="s">
        <v>200</v>
      </c>
      <c r="B142" s="3" t="s">
        <v>94</v>
      </c>
      <c r="C142" s="3">
        <v>148</v>
      </c>
      <c r="D142" s="3">
        <v>198</v>
      </c>
      <c r="E142" s="3">
        <v>260</v>
      </c>
      <c r="F142" s="3">
        <v>268</v>
      </c>
      <c r="G142" s="3">
        <v>337</v>
      </c>
    </row>
    <row r="143" spans="1:7" x14ac:dyDescent="0.25">
      <c r="A143" s="3" t="s">
        <v>200</v>
      </c>
      <c r="B143" s="3" t="s">
        <v>95</v>
      </c>
      <c r="C143" s="3">
        <v>207</v>
      </c>
      <c r="D143" s="3">
        <v>179</v>
      </c>
      <c r="E143" s="3">
        <v>107</v>
      </c>
      <c r="F143" s="3">
        <v>205</v>
      </c>
      <c r="G143" s="3">
        <v>274</v>
      </c>
    </row>
    <row r="144" spans="1:7" x14ac:dyDescent="0.25">
      <c r="A144" s="3" t="s">
        <v>200</v>
      </c>
      <c r="B144" s="3" t="s">
        <v>96</v>
      </c>
      <c r="C144" s="3">
        <v>193</v>
      </c>
      <c r="D144" s="3">
        <v>163</v>
      </c>
      <c r="E144" s="3">
        <v>271</v>
      </c>
      <c r="F144" s="3">
        <v>237</v>
      </c>
      <c r="G144" s="3">
        <v>302</v>
      </c>
    </row>
    <row r="145" spans="1:7" x14ac:dyDescent="0.25">
      <c r="A145" s="3" t="s">
        <v>200</v>
      </c>
      <c r="B145" s="3" t="s">
        <v>97</v>
      </c>
      <c r="C145" s="3">
        <v>165</v>
      </c>
      <c r="D145" s="3">
        <v>121</v>
      </c>
      <c r="E145" s="3">
        <v>72</v>
      </c>
      <c r="F145" s="3">
        <v>148</v>
      </c>
      <c r="G145" s="3">
        <v>147</v>
      </c>
    </row>
    <row r="146" spans="1:7" x14ac:dyDescent="0.25">
      <c r="A146" s="3" t="s">
        <v>200</v>
      </c>
      <c r="B146" s="3" t="s">
        <v>98</v>
      </c>
      <c r="C146" s="3">
        <v>102</v>
      </c>
      <c r="D146" s="3">
        <v>136</v>
      </c>
      <c r="E146" s="3">
        <v>150</v>
      </c>
      <c r="F146" s="3">
        <v>237</v>
      </c>
      <c r="G146" s="3">
        <v>256</v>
      </c>
    </row>
  </sheetData>
  <mergeCells count="4">
    <mergeCell ref="A5:G5"/>
    <mergeCell ref="A41:G41"/>
    <mergeCell ref="A77:G77"/>
    <mergeCell ref="A113:G113"/>
  </mergeCells>
  <pageMargins left="0.7" right="0.7" top="0.75" bottom="0.75" header="0.3" footer="0.3"/>
  <pageSetup paperSize="9" orientation="portrait" horizontalDpi="300" verticalDpi="300"/>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dimension ref="A1:G34"/>
  <sheetViews>
    <sheetView workbookViewId="0"/>
  </sheetViews>
  <sheetFormatPr baseColWidth="10" defaultColWidth="11.42578125" defaultRowHeight="15" x14ac:dyDescent="0.25"/>
  <cols>
    <col min="1" max="1" width="11" bestFit="1" customWidth="1"/>
    <col min="2" max="2" width="12.42578125" bestFit="1" customWidth="1"/>
  </cols>
  <sheetData>
    <row r="1" spans="1:7" x14ac:dyDescent="0.25">
      <c r="A1" s="5" t="str">
        <f>HYPERLINK("#'Indice'!A1", "Indice")</f>
        <v>Indice</v>
      </c>
    </row>
    <row r="2" spans="1:7" x14ac:dyDescent="0.25">
      <c r="A2" s="15" t="s">
        <v>198</v>
      </c>
    </row>
    <row r="3" spans="1:7" x14ac:dyDescent="0.25">
      <c r="A3" s="8" t="s">
        <v>62</v>
      </c>
    </row>
    <row r="5" spans="1:7" x14ac:dyDescent="0.25">
      <c r="A5" s="31" t="s">
        <v>63</v>
      </c>
      <c r="B5" s="31"/>
      <c r="C5" s="31"/>
      <c r="D5" s="31"/>
      <c r="E5" s="31"/>
      <c r="F5" s="31"/>
      <c r="G5" s="31"/>
    </row>
    <row r="6" spans="1:7" x14ac:dyDescent="0.25">
      <c r="A6" s="4" t="s">
        <v>64</v>
      </c>
      <c r="B6" s="4" t="s">
        <v>5</v>
      </c>
      <c r="C6" s="4" t="s">
        <v>67</v>
      </c>
      <c r="D6" s="4" t="s">
        <v>68</v>
      </c>
      <c r="E6" s="4" t="s">
        <v>69</v>
      </c>
      <c r="F6" s="4" t="s">
        <v>70</v>
      </c>
      <c r="G6" s="4" t="s">
        <v>72</v>
      </c>
    </row>
    <row r="7" spans="1:7" x14ac:dyDescent="0.25">
      <c r="A7" s="1" t="s">
        <v>199</v>
      </c>
      <c r="B7" s="1" t="s">
        <v>99</v>
      </c>
      <c r="C7" s="1">
        <v>94.197708368301392</v>
      </c>
      <c r="D7" s="1">
        <v>93.757003545761108</v>
      </c>
      <c r="E7" s="1">
        <v>93.041533231735229</v>
      </c>
      <c r="F7" s="1">
        <v>91.34833812713623</v>
      </c>
      <c r="G7" s="1">
        <v>86.806035041809082</v>
      </c>
    </row>
    <row r="8" spans="1:7" x14ac:dyDescent="0.25">
      <c r="A8" s="1" t="s">
        <v>199</v>
      </c>
      <c r="B8" s="1" t="s">
        <v>100</v>
      </c>
      <c r="C8" s="1">
        <v>91.243493556976318</v>
      </c>
      <c r="D8" s="1">
        <v>92.122060060501099</v>
      </c>
      <c r="E8" s="1">
        <v>90.485316514968872</v>
      </c>
      <c r="F8" s="1">
        <v>88.311421871185303</v>
      </c>
      <c r="G8" s="1">
        <v>85.821413993835449</v>
      </c>
    </row>
    <row r="9" spans="1:7" x14ac:dyDescent="0.25">
      <c r="A9" s="1" t="s">
        <v>200</v>
      </c>
      <c r="B9" s="1" t="s">
        <v>99</v>
      </c>
      <c r="C9" s="1">
        <v>5.8022893965244293</v>
      </c>
      <c r="D9" s="1">
        <v>6.242997944355011</v>
      </c>
      <c r="E9" s="1">
        <v>6.9584667682647705</v>
      </c>
      <c r="F9" s="1">
        <v>8.6516618728637695</v>
      </c>
      <c r="G9" s="1">
        <v>13.193963468074799</v>
      </c>
    </row>
    <row r="10" spans="1:7" x14ac:dyDescent="0.25">
      <c r="A10" s="1" t="s">
        <v>200</v>
      </c>
      <c r="B10" s="1" t="s">
        <v>100</v>
      </c>
      <c r="C10" s="1">
        <v>8.7565086781978607</v>
      </c>
      <c r="D10" s="1">
        <v>7.8779377043247223</v>
      </c>
      <c r="E10" s="1">
        <v>9.5146819949150085</v>
      </c>
      <c r="F10" s="1">
        <v>11.688578128814697</v>
      </c>
      <c r="G10" s="1">
        <v>14.178586006164551</v>
      </c>
    </row>
    <row r="13" spans="1:7" x14ac:dyDescent="0.25">
      <c r="A13" s="31" t="s">
        <v>78</v>
      </c>
      <c r="B13" s="31"/>
      <c r="C13" s="31"/>
      <c r="D13" s="31"/>
      <c r="E13" s="31"/>
      <c r="F13" s="31"/>
      <c r="G13" s="31"/>
    </row>
    <row r="14" spans="1:7" x14ac:dyDescent="0.25">
      <c r="A14" s="4" t="s">
        <v>64</v>
      </c>
      <c r="B14" s="4" t="s">
        <v>5</v>
      </c>
      <c r="C14" s="4" t="s">
        <v>67</v>
      </c>
      <c r="D14" s="4" t="s">
        <v>68</v>
      </c>
      <c r="E14" s="4" t="s">
        <v>69</v>
      </c>
      <c r="F14" s="4" t="s">
        <v>70</v>
      </c>
      <c r="G14" s="4" t="s">
        <v>72</v>
      </c>
    </row>
    <row r="15" spans="1:7" x14ac:dyDescent="0.25">
      <c r="A15" s="2" t="s">
        <v>199</v>
      </c>
      <c r="B15" s="2" t="s">
        <v>99</v>
      </c>
      <c r="C15" s="2">
        <v>0.30341015662997961</v>
      </c>
      <c r="D15" s="2">
        <v>0.3821563208475709</v>
      </c>
      <c r="E15" s="2">
        <v>0.27964087203145027</v>
      </c>
      <c r="F15" s="2">
        <v>0.29412019066512585</v>
      </c>
      <c r="G15" s="2">
        <v>0.3634351072832942</v>
      </c>
    </row>
    <row r="16" spans="1:7" x14ac:dyDescent="0.25">
      <c r="A16" s="2" t="s">
        <v>199</v>
      </c>
      <c r="B16" s="2" t="s">
        <v>100</v>
      </c>
      <c r="C16" s="2">
        <v>0.51019578240811825</v>
      </c>
      <c r="D16" s="2">
        <v>0.38012445438653231</v>
      </c>
      <c r="E16" s="2">
        <v>0.33708971459418535</v>
      </c>
      <c r="F16" s="2">
        <v>0.47595365904271603</v>
      </c>
      <c r="G16" s="2">
        <v>0.28411094099283218</v>
      </c>
    </row>
    <row r="17" spans="1:7" x14ac:dyDescent="0.25">
      <c r="A17" s="2" t="s">
        <v>200</v>
      </c>
      <c r="B17" s="2" t="s">
        <v>99</v>
      </c>
      <c r="C17" s="2">
        <v>0.30341015662997961</v>
      </c>
      <c r="D17" s="2">
        <v>0.3821563208475709</v>
      </c>
      <c r="E17" s="2">
        <v>0.27964087203145027</v>
      </c>
      <c r="F17" s="2">
        <v>0.29412019066512585</v>
      </c>
      <c r="G17" s="2">
        <v>0.3634351072832942</v>
      </c>
    </row>
    <row r="18" spans="1:7" x14ac:dyDescent="0.25">
      <c r="A18" s="2" t="s">
        <v>200</v>
      </c>
      <c r="B18" s="2" t="s">
        <v>100</v>
      </c>
      <c r="C18" s="2">
        <v>0.51019578240811825</v>
      </c>
      <c r="D18" s="2">
        <v>0.38012445438653231</v>
      </c>
      <c r="E18" s="2">
        <v>0.33708971459418535</v>
      </c>
      <c r="F18" s="2">
        <v>0.47595365904271603</v>
      </c>
      <c r="G18" s="2">
        <v>0.28411094099283218</v>
      </c>
    </row>
    <row r="21" spans="1:7" x14ac:dyDescent="0.25">
      <c r="A21" s="31" t="s">
        <v>79</v>
      </c>
      <c r="B21" s="31"/>
      <c r="C21" s="31"/>
      <c r="D21" s="31"/>
      <c r="E21" s="31"/>
      <c r="F21" s="31"/>
      <c r="G21" s="31"/>
    </row>
    <row r="22" spans="1:7" x14ac:dyDescent="0.25">
      <c r="A22" s="4" t="s">
        <v>64</v>
      </c>
      <c r="B22" s="4" t="s">
        <v>5</v>
      </c>
      <c r="C22" s="4" t="s">
        <v>67</v>
      </c>
      <c r="D22" s="4" t="s">
        <v>68</v>
      </c>
      <c r="E22" s="4" t="s">
        <v>69</v>
      </c>
      <c r="F22" s="4" t="s">
        <v>70</v>
      </c>
      <c r="G22" s="4" t="s">
        <v>72</v>
      </c>
    </row>
    <row r="23" spans="1:7" x14ac:dyDescent="0.25">
      <c r="A23" s="3" t="s">
        <v>199</v>
      </c>
      <c r="B23" s="3" t="s">
        <v>99</v>
      </c>
      <c r="C23" s="3">
        <v>3090901</v>
      </c>
      <c r="D23" s="3">
        <v>3338339</v>
      </c>
      <c r="E23" s="3">
        <v>3386415</v>
      </c>
      <c r="F23" s="3">
        <v>3352632</v>
      </c>
      <c r="G23" s="3">
        <v>3177844</v>
      </c>
    </row>
    <row r="24" spans="1:7" x14ac:dyDescent="0.25">
      <c r="A24" s="3" t="s">
        <v>199</v>
      </c>
      <c r="B24" s="3" t="s">
        <v>100</v>
      </c>
      <c r="C24" s="3">
        <v>1657532</v>
      </c>
      <c r="D24" s="3">
        <v>1713533</v>
      </c>
      <c r="E24" s="3">
        <v>1810813</v>
      </c>
      <c r="F24" s="3">
        <v>2055519</v>
      </c>
      <c r="G24" s="3">
        <v>2864064</v>
      </c>
    </row>
    <row r="25" spans="1:7" x14ac:dyDescent="0.25">
      <c r="A25" s="3" t="s">
        <v>200</v>
      </c>
      <c r="B25" s="3" t="s">
        <v>99</v>
      </c>
      <c r="C25" s="3">
        <v>190390</v>
      </c>
      <c r="D25" s="3">
        <v>222290</v>
      </c>
      <c r="E25" s="3">
        <v>253266</v>
      </c>
      <c r="F25" s="3">
        <v>317530</v>
      </c>
      <c r="G25" s="3">
        <v>483012</v>
      </c>
    </row>
    <row r="26" spans="1:7" x14ac:dyDescent="0.25">
      <c r="A26" s="3" t="s">
        <v>200</v>
      </c>
      <c r="B26" s="3" t="s">
        <v>100</v>
      </c>
      <c r="C26" s="3">
        <v>159071</v>
      </c>
      <c r="D26" s="3">
        <v>146535</v>
      </c>
      <c r="E26" s="3">
        <v>190410</v>
      </c>
      <c r="F26" s="3">
        <v>272061</v>
      </c>
      <c r="G26" s="3">
        <v>473173</v>
      </c>
    </row>
    <row r="29" spans="1:7" x14ac:dyDescent="0.25">
      <c r="A29" s="31" t="s">
        <v>80</v>
      </c>
      <c r="B29" s="31"/>
      <c r="C29" s="31"/>
      <c r="D29" s="31"/>
      <c r="E29" s="31"/>
      <c r="F29" s="31"/>
      <c r="G29" s="31"/>
    </row>
    <row r="30" spans="1:7" x14ac:dyDescent="0.25">
      <c r="A30" s="4" t="s">
        <v>64</v>
      </c>
      <c r="B30" s="4" t="s">
        <v>5</v>
      </c>
      <c r="C30" s="4" t="s">
        <v>67</v>
      </c>
      <c r="D30" s="4" t="s">
        <v>68</v>
      </c>
      <c r="E30" s="4" t="s">
        <v>69</v>
      </c>
      <c r="F30" s="4" t="s">
        <v>70</v>
      </c>
      <c r="G30" s="4" t="s">
        <v>72</v>
      </c>
    </row>
    <row r="31" spans="1:7" x14ac:dyDescent="0.25">
      <c r="A31" s="3" t="s">
        <v>199</v>
      </c>
      <c r="B31" s="3" t="s">
        <v>99</v>
      </c>
      <c r="C31" s="3">
        <v>35115</v>
      </c>
      <c r="D31" s="3">
        <v>39839</v>
      </c>
      <c r="E31" s="3">
        <v>49552</v>
      </c>
      <c r="F31" s="3">
        <v>38690</v>
      </c>
      <c r="G31" s="3">
        <v>31652</v>
      </c>
    </row>
    <row r="32" spans="1:7" x14ac:dyDescent="0.25">
      <c r="A32" s="3" t="s">
        <v>199</v>
      </c>
      <c r="B32" s="3" t="s">
        <v>100</v>
      </c>
      <c r="C32" s="3">
        <v>20687</v>
      </c>
      <c r="D32" s="3">
        <v>23070</v>
      </c>
      <c r="E32" s="3">
        <v>29368</v>
      </c>
      <c r="F32" s="3">
        <v>26737</v>
      </c>
      <c r="G32" s="3">
        <v>32917</v>
      </c>
    </row>
    <row r="33" spans="1:7" x14ac:dyDescent="0.25">
      <c r="A33" s="3" t="s">
        <v>200</v>
      </c>
      <c r="B33" s="3" t="s">
        <v>99</v>
      </c>
      <c r="C33" s="3">
        <v>1695</v>
      </c>
      <c r="D33" s="3">
        <v>2059</v>
      </c>
      <c r="E33" s="3">
        <v>2505</v>
      </c>
      <c r="F33" s="3">
        <v>2760</v>
      </c>
      <c r="G33" s="3">
        <v>3222</v>
      </c>
    </row>
    <row r="34" spans="1:7" x14ac:dyDescent="0.25">
      <c r="A34" s="3" t="s">
        <v>200</v>
      </c>
      <c r="B34" s="3" t="s">
        <v>100</v>
      </c>
      <c r="C34" s="3">
        <v>1587</v>
      </c>
      <c r="D34" s="3">
        <v>1757</v>
      </c>
      <c r="E34" s="3">
        <v>2462</v>
      </c>
      <c r="F34" s="3">
        <v>2761</v>
      </c>
      <c r="G34" s="3">
        <v>4265</v>
      </c>
    </row>
  </sheetData>
  <mergeCells count="4">
    <mergeCell ref="A5:G5"/>
    <mergeCell ref="A13:G13"/>
    <mergeCell ref="A21:G21"/>
    <mergeCell ref="A29:G29"/>
  </mergeCells>
  <pageMargins left="0.7" right="0.7" top="0.75" bottom="0.75" header="0.3" footer="0.3"/>
  <pageSetup paperSize="9" orientation="portrait" horizontalDpi="300" verticalDpi="300"/>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dimension ref="A1:G50"/>
  <sheetViews>
    <sheetView workbookViewId="0"/>
  </sheetViews>
  <sheetFormatPr baseColWidth="10" defaultColWidth="11.42578125" defaultRowHeight="15" x14ac:dyDescent="0.25"/>
  <cols>
    <col min="1" max="1" width="11" bestFit="1" customWidth="1"/>
    <col min="2" max="2" width="12.42578125" bestFit="1" customWidth="1"/>
  </cols>
  <sheetData>
    <row r="1" spans="1:7" x14ac:dyDescent="0.25">
      <c r="A1" s="5" t="str">
        <f>HYPERLINK("#'Indice'!A1", "Indice")</f>
        <v>Indice</v>
      </c>
    </row>
    <row r="2" spans="1:7" x14ac:dyDescent="0.25">
      <c r="A2" s="15" t="s">
        <v>198</v>
      </c>
    </row>
    <row r="3" spans="1:7" x14ac:dyDescent="0.25">
      <c r="A3" s="8" t="s">
        <v>62</v>
      </c>
    </row>
    <row r="5" spans="1:7" x14ac:dyDescent="0.25">
      <c r="A5" s="31" t="s">
        <v>63</v>
      </c>
      <c r="B5" s="31"/>
      <c r="C5" s="31"/>
      <c r="D5" s="31"/>
      <c r="E5" s="31"/>
      <c r="F5" s="31"/>
      <c r="G5" s="31"/>
    </row>
    <row r="6" spans="1:7" x14ac:dyDescent="0.25">
      <c r="A6" s="4" t="s">
        <v>64</v>
      </c>
      <c r="B6" s="4" t="s">
        <v>5</v>
      </c>
      <c r="C6" s="4" t="s">
        <v>67</v>
      </c>
      <c r="D6" s="4" t="s">
        <v>68</v>
      </c>
      <c r="E6" s="4" t="s">
        <v>69</v>
      </c>
      <c r="F6" s="4" t="s">
        <v>70</v>
      </c>
      <c r="G6" s="4" t="s">
        <v>72</v>
      </c>
    </row>
    <row r="7" spans="1:7" x14ac:dyDescent="0.25">
      <c r="A7" s="1" t="s">
        <v>199</v>
      </c>
      <c r="B7" s="1" t="s">
        <v>101</v>
      </c>
      <c r="C7" s="1">
        <v>86.25483512878418</v>
      </c>
      <c r="D7" s="1">
        <v>85.810428857803345</v>
      </c>
      <c r="E7" s="1">
        <v>80.163699388504028</v>
      </c>
      <c r="F7" s="1">
        <v>77.142143249511719</v>
      </c>
      <c r="G7" s="1">
        <v>71.249765157699585</v>
      </c>
    </row>
    <row r="8" spans="1:7" x14ac:dyDescent="0.25">
      <c r="A8" s="1" t="s">
        <v>199</v>
      </c>
      <c r="B8" s="1" t="s">
        <v>102</v>
      </c>
      <c r="C8" s="1">
        <v>90.219926834106445</v>
      </c>
      <c r="D8" s="1">
        <v>89.998865127563477</v>
      </c>
      <c r="E8" s="1">
        <v>89.247488975524902</v>
      </c>
      <c r="F8" s="1">
        <v>85.379499197006226</v>
      </c>
      <c r="G8" s="1">
        <v>79.831117391586304</v>
      </c>
    </row>
    <row r="9" spans="1:7" x14ac:dyDescent="0.25">
      <c r="A9" s="1" t="s">
        <v>199</v>
      </c>
      <c r="B9" s="1" t="s">
        <v>103</v>
      </c>
      <c r="C9" s="1">
        <v>94.063276052474976</v>
      </c>
      <c r="D9" s="1">
        <v>94.608145952224731</v>
      </c>
      <c r="E9" s="1">
        <v>93.825501203536987</v>
      </c>
      <c r="F9" s="1">
        <v>92.242991924285889</v>
      </c>
      <c r="G9" s="1">
        <v>88.331699371337891</v>
      </c>
    </row>
    <row r="10" spans="1:7" x14ac:dyDescent="0.25">
      <c r="A10" s="1" t="s">
        <v>199</v>
      </c>
      <c r="B10" s="1" t="s">
        <v>104</v>
      </c>
      <c r="C10" s="1">
        <v>97.169667482376099</v>
      </c>
      <c r="D10" s="1">
        <v>96.984189748764038</v>
      </c>
      <c r="E10" s="1">
        <v>96.346837282180786</v>
      </c>
      <c r="F10" s="1">
        <v>96.292996406555176</v>
      </c>
      <c r="G10" s="1">
        <v>94.590139389038086</v>
      </c>
    </row>
    <row r="11" spans="1:7" x14ac:dyDescent="0.25">
      <c r="A11" s="1" t="s">
        <v>200</v>
      </c>
      <c r="B11" s="1" t="s">
        <v>101</v>
      </c>
      <c r="C11" s="1">
        <v>13.745163381099701</v>
      </c>
      <c r="D11" s="1">
        <v>14.189572632312775</v>
      </c>
      <c r="E11" s="1">
        <v>19.83630359172821</v>
      </c>
      <c r="F11" s="1">
        <v>22.857856750488281</v>
      </c>
      <c r="G11" s="1">
        <v>28.750234842300415</v>
      </c>
    </row>
    <row r="12" spans="1:7" x14ac:dyDescent="0.25">
      <c r="A12" s="1" t="s">
        <v>200</v>
      </c>
      <c r="B12" s="1" t="s">
        <v>102</v>
      </c>
      <c r="C12" s="1">
        <v>9.7800731658935547</v>
      </c>
      <c r="D12" s="1">
        <v>10.001132637262344</v>
      </c>
      <c r="E12" s="1">
        <v>10.752512514591217</v>
      </c>
      <c r="F12" s="1">
        <v>14.620500802993774</v>
      </c>
      <c r="G12" s="1">
        <v>20.168881118297577</v>
      </c>
    </row>
    <row r="13" spans="1:7" x14ac:dyDescent="0.25">
      <c r="A13" s="1" t="s">
        <v>200</v>
      </c>
      <c r="B13" s="1" t="s">
        <v>103</v>
      </c>
      <c r="C13" s="1">
        <v>5.9367261826992035</v>
      </c>
      <c r="D13" s="1">
        <v>5.3918514400720596</v>
      </c>
      <c r="E13" s="1">
        <v>6.1745002865791321</v>
      </c>
      <c r="F13" s="1">
        <v>7.7570110559463501</v>
      </c>
      <c r="G13" s="1">
        <v>11.66829839348793</v>
      </c>
    </row>
    <row r="14" spans="1:7" x14ac:dyDescent="0.25">
      <c r="A14" s="1" t="s">
        <v>200</v>
      </c>
      <c r="B14" s="1" t="s">
        <v>104</v>
      </c>
      <c r="C14" s="1">
        <v>2.8303325176239014</v>
      </c>
      <c r="D14" s="1">
        <v>3.0158102512359619</v>
      </c>
      <c r="E14" s="1">
        <v>3.6531656980514526</v>
      </c>
      <c r="F14" s="1">
        <v>3.7070054560899734</v>
      </c>
      <c r="G14" s="1">
        <v>5.409858375787735</v>
      </c>
    </row>
    <row r="17" spans="1:7" x14ac:dyDescent="0.25">
      <c r="A17" s="31" t="s">
        <v>78</v>
      </c>
      <c r="B17" s="31"/>
      <c r="C17" s="31"/>
      <c r="D17" s="31"/>
      <c r="E17" s="31"/>
      <c r="F17" s="31"/>
      <c r="G17" s="31"/>
    </row>
    <row r="18" spans="1:7" x14ac:dyDescent="0.25">
      <c r="A18" s="4" t="s">
        <v>64</v>
      </c>
      <c r="B18" s="4" t="s">
        <v>5</v>
      </c>
      <c r="C18" s="4" t="s">
        <v>67</v>
      </c>
      <c r="D18" s="4" t="s">
        <v>68</v>
      </c>
      <c r="E18" s="4" t="s">
        <v>69</v>
      </c>
      <c r="F18" s="4" t="s">
        <v>70</v>
      </c>
      <c r="G18" s="4" t="s">
        <v>72</v>
      </c>
    </row>
    <row r="19" spans="1:7" x14ac:dyDescent="0.25">
      <c r="A19" s="2" t="s">
        <v>199</v>
      </c>
      <c r="B19" s="2" t="s">
        <v>101</v>
      </c>
      <c r="C19" s="2">
        <v>0.95854336395859718</v>
      </c>
      <c r="D19" s="2">
        <v>0.95757851377129555</v>
      </c>
      <c r="E19" s="2">
        <v>0.96767600625753403</v>
      </c>
      <c r="F19" s="2">
        <v>1.3802037574350834</v>
      </c>
      <c r="G19" s="2">
        <v>1.0397959500551224</v>
      </c>
    </row>
    <row r="20" spans="1:7" x14ac:dyDescent="0.25">
      <c r="A20" s="2" t="s">
        <v>199</v>
      </c>
      <c r="B20" s="2" t="s">
        <v>102</v>
      </c>
      <c r="C20" s="2">
        <v>0.53161298856139183</v>
      </c>
      <c r="D20" s="2">
        <v>0.71923634968698025</v>
      </c>
      <c r="E20" s="2">
        <v>0.43446221388876438</v>
      </c>
      <c r="F20" s="2">
        <v>0.53909965790808201</v>
      </c>
      <c r="G20" s="2">
        <v>0.49836118705570698</v>
      </c>
    </row>
    <row r="21" spans="1:7" x14ac:dyDescent="0.25">
      <c r="A21" s="2" t="s">
        <v>199</v>
      </c>
      <c r="B21" s="2" t="s">
        <v>103</v>
      </c>
      <c r="C21" s="2">
        <v>0.46439138241112232</v>
      </c>
      <c r="D21" s="2">
        <v>0.32344739884138107</v>
      </c>
      <c r="E21" s="2">
        <v>0.24223530199378729</v>
      </c>
      <c r="F21" s="2">
        <v>0.28101818170398474</v>
      </c>
      <c r="G21" s="2">
        <v>0.32659585122019053</v>
      </c>
    </row>
    <row r="22" spans="1:7" x14ac:dyDescent="0.25">
      <c r="A22" s="2" t="s">
        <v>199</v>
      </c>
      <c r="B22" s="2" t="s">
        <v>104</v>
      </c>
      <c r="C22" s="2">
        <v>0.26320666074752808</v>
      </c>
      <c r="D22" s="2">
        <v>0.18907316261902452</v>
      </c>
      <c r="E22" s="2">
        <v>0.23053607437759638</v>
      </c>
      <c r="F22" s="2">
        <v>0.17247329233214259</v>
      </c>
      <c r="G22" s="2">
        <v>0.19033350981771946</v>
      </c>
    </row>
    <row r="23" spans="1:7" x14ac:dyDescent="0.25">
      <c r="A23" s="2" t="s">
        <v>200</v>
      </c>
      <c r="B23" s="2" t="s">
        <v>101</v>
      </c>
      <c r="C23" s="2">
        <v>0.95854336395859718</v>
      </c>
      <c r="D23" s="2">
        <v>0.95757851377129555</v>
      </c>
      <c r="E23" s="2">
        <v>0.96767600625753403</v>
      </c>
      <c r="F23" s="2">
        <v>1.3802037574350834</v>
      </c>
      <c r="G23" s="2">
        <v>1.0397959500551224</v>
      </c>
    </row>
    <row r="24" spans="1:7" x14ac:dyDescent="0.25">
      <c r="A24" s="2" t="s">
        <v>200</v>
      </c>
      <c r="B24" s="2" t="s">
        <v>102</v>
      </c>
      <c r="C24" s="2">
        <v>0.53161298856139183</v>
      </c>
      <c r="D24" s="2">
        <v>0.71923634968698025</v>
      </c>
      <c r="E24" s="2">
        <v>0.43446221388876438</v>
      </c>
      <c r="F24" s="2">
        <v>0.53909965790808201</v>
      </c>
      <c r="G24" s="2">
        <v>0.49836118705570698</v>
      </c>
    </row>
    <row r="25" spans="1:7" x14ac:dyDescent="0.25">
      <c r="A25" s="2" t="s">
        <v>200</v>
      </c>
      <c r="B25" s="2" t="s">
        <v>103</v>
      </c>
      <c r="C25" s="2">
        <v>0.46439138241112232</v>
      </c>
      <c r="D25" s="2">
        <v>0.32344739884138107</v>
      </c>
      <c r="E25" s="2">
        <v>0.24223530199378729</v>
      </c>
      <c r="F25" s="2">
        <v>0.28101818170398474</v>
      </c>
      <c r="G25" s="2">
        <v>0.32659585122019053</v>
      </c>
    </row>
    <row r="26" spans="1:7" x14ac:dyDescent="0.25">
      <c r="A26" s="2" t="s">
        <v>200</v>
      </c>
      <c r="B26" s="2" t="s">
        <v>104</v>
      </c>
      <c r="C26" s="2">
        <v>0.26320666074752808</v>
      </c>
      <c r="D26" s="2">
        <v>0.18907316261902452</v>
      </c>
      <c r="E26" s="2">
        <v>0.23053607437759638</v>
      </c>
      <c r="F26" s="2">
        <v>0.17247329233214259</v>
      </c>
      <c r="G26" s="2">
        <v>0.19033350981771946</v>
      </c>
    </row>
    <row r="29" spans="1:7" x14ac:dyDescent="0.25">
      <c r="A29" s="31" t="s">
        <v>79</v>
      </c>
      <c r="B29" s="31"/>
      <c r="C29" s="31"/>
      <c r="D29" s="31"/>
      <c r="E29" s="31"/>
      <c r="F29" s="31"/>
      <c r="G29" s="31"/>
    </row>
    <row r="30" spans="1:7" x14ac:dyDescent="0.25">
      <c r="A30" s="4" t="s">
        <v>64</v>
      </c>
      <c r="B30" s="4" t="s">
        <v>5</v>
      </c>
      <c r="C30" s="4" t="s">
        <v>67</v>
      </c>
      <c r="D30" s="4" t="s">
        <v>68</v>
      </c>
      <c r="E30" s="4" t="s">
        <v>69</v>
      </c>
      <c r="F30" s="4" t="s">
        <v>70</v>
      </c>
      <c r="G30" s="4" t="s">
        <v>72</v>
      </c>
    </row>
    <row r="31" spans="1:7" x14ac:dyDescent="0.25">
      <c r="A31" s="3" t="s">
        <v>199</v>
      </c>
      <c r="B31" s="3" t="s">
        <v>101</v>
      </c>
      <c r="C31" s="3">
        <v>339060</v>
      </c>
      <c r="D31" s="3">
        <v>372062</v>
      </c>
      <c r="E31" s="3">
        <v>358565</v>
      </c>
      <c r="F31" s="3">
        <v>392230</v>
      </c>
      <c r="G31" s="3">
        <v>388458</v>
      </c>
    </row>
    <row r="32" spans="1:7" x14ac:dyDescent="0.25">
      <c r="A32" s="3" t="s">
        <v>199</v>
      </c>
      <c r="B32" s="3" t="s">
        <v>102</v>
      </c>
      <c r="C32" s="3">
        <v>1435547</v>
      </c>
      <c r="D32" s="3">
        <v>1477884</v>
      </c>
      <c r="E32" s="3">
        <v>1501871</v>
      </c>
      <c r="F32" s="3">
        <v>1522547</v>
      </c>
      <c r="G32" s="3">
        <v>1731525</v>
      </c>
    </row>
    <row r="33" spans="1:7" x14ac:dyDescent="0.25">
      <c r="A33" s="3" t="s">
        <v>199</v>
      </c>
      <c r="B33" s="3" t="s">
        <v>103</v>
      </c>
      <c r="C33" s="3">
        <v>1565100</v>
      </c>
      <c r="D33" s="3">
        <v>1680341</v>
      </c>
      <c r="E33" s="3">
        <v>1702687</v>
      </c>
      <c r="F33" s="3">
        <v>1714264</v>
      </c>
      <c r="G33" s="3">
        <v>1837151</v>
      </c>
    </row>
    <row r="34" spans="1:7" x14ac:dyDescent="0.25">
      <c r="A34" s="3" t="s">
        <v>199</v>
      </c>
      <c r="B34" s="3" t="s">
        <v>104</v>
      </c>
      <c r="C34" s="3">
        <v>1408726</v>
      </c>
      <c r="D34" s="3">
        <v>1521294</v>
      </c>
      <c r="E34" s="3">
        <v>1633945</v>
      </c>
      <c r="F34" s="3">
        <v>1779067</v>
      </c>
      <c r="G34" s="3">
        <v>2084622</v>
      </c>
    </row>
    <row r="35" spans="1:7" x14ac:dyDescent="0.25">
      <c r="A35" s="3" t="s">
        <v>200</v>
      </c>
      <c r="B35" s="3" t="s">
        <v>101</v>
      </c>
      <c r="C35" s="3">
        <v>54031</v>
      </c>
      <c r="D35" s="3">
        <v>61524</v>
      </c>
      <c r="E35" s="3">
        <v>88726</v>
      </c>
      <c r="F35" s="3">
        <v>116221</v>
      </c>
      <c r="G35" s="3">
        <v>156748</v>
      </c>
    </row>
    <row r="36" spans="1:7" x14ac:dyDescent="0.25">
      <c r="A36" s="3" t="s">
        <v>200</v>
      </c>
      <c r="B36" s="3" t="s">
        <v>102</v>
      </c>
      <c r="C36" s="3">
        <v>155617</v>
      </c>
      <c r="D36" s="3">
        <v>164230</v>
      </c>
      <c r="E36" s="3">
        <v>180945</v>
      </c>
      <c r="F36" s="3">
        <v>260723</v>
      </c>
      <c r="G36" s="3">
        <v>437460</v>
      </c>
    </row>
    <row r="37" spans="1:7" x14ac:dyDescent="0.25">
      <c r="A37" s="3" t="s">
        <v>200</v>
      </c>
      <c r="B37" s="3" t="s">
        <v>103</v>
      </c>
      <c r="C37" s="3">
        <v>98780</v>
      </c>
      <c r="D37" s="3">
        <v>95765</v>
      </c>
      <c r="E37" s="3">
        <v>112051</v>
      </c>
      <c r="F37" s="3">
        <v>144158</v>
      </c>
      <c r="G37" s="3">
        <v>242681</v>
      </c>
    </row>
    <row r="38" spans="1:7" x14ac:dyDescent="0.25">
      <c r="A38" s="3" t="s">
        <v>200</v>
      </c>
      <c r="B38" s="3" t="s">
        <v>104</v>
      </c>
      <c r="C38" s="3">
        <v>41033</v>
      </c>
      <c r="D38" s="3">
        <v>47306</v>
      </c>
      <c r="E38" s="3">
        <v>61954</v>
      </c>
      <c r="F38" s="3">
        <v>68489</v>
      </c>
      <c r="G38" s="3">
        <v>119225</v>
      </c>
    </row>
    <row r="41" spans="1:7" x14ac:dyDescent="0.25">
      <c r="A41" s="31" t="s">
        <v>80</v>
      </c>
      <c r="B41" s="31"/>
      <c r="C41" s="31"/>
      <c r="D41" s="31"/>
      <c r="E41" s="31"/>
      <c r="F41" s="31"/>
      <c r="G41" s="31"/>
    </row>
    <row r="42" spans="1:7" x14ac:dyDescent="0.25">
      <c r="A42" s="4" t="s">
        <v>64</v>
      </c>
      <c r="B42" s="4" t="s">
        <v>5</v>
      </c>
      <c r="C42" s="4" t="s">
        <v>67</v>
      </c>
      <c r="D42" s="4" t="s">
        <v>68</v>
      </c>
      <c r="E42" s="4" t="s">
        <v>69</v>
      </c>
      <c r="F42" s="4" t="s">
        <v>70</v>
      </c>
      <c r="G42" s="4" t="s">
        <v>72</v>
      </c>
    </row>
    <row r="43" spans="1:7" x14ac:dyDescent="0.25">
      <c r="A43" s="3" t="s">
        <v>199</v>
      </c>
      <c r="B43" s="3" t="s">
        <v>101</v>
      </c>
      <c r="C43" s="3">
        <v>3743</v>
      </c>
      <c r="D43" s="3">
        <v>3946</v>
      </c>
      <c r="E43" s="3">
        <v>4634</v>
      </c>
      <c r="F43" s="3">
        <v>3860</v>
      </c>
      <c r="G43" s="3">
        <v>3461</v>
      </c>
    </row>
    <row r="44" spans="1:7" x14ac:dyDescent="0.25">
      <c r="A44" s="3" t="s">
        <v>199</v>
      </c>
      <c r="B44" s="3" t="s">
        <v>102</v>
      </c>
      <c r="C44" s="3">
        <v>14288</v>
      </c>
      <c r="D44" s="3">
        <v>15523</v>
      </c>
      <c r="E44" s="3">
        <v>18258</v>
      </c>
      <c r="F44" s="3">
        <v>14355</v>
      </c>
      <c r="G44" s="3">
        <v>14455</v>
      </c>
    </row>
    <row r="45" spans="1:7" x14ac:dyDescent="0.25">
      <c r="A45" s="3" t="s">
        <v>199</v>
      </c>
      <c r="B45" s="3" t="s">
        <v>103</v>
      </c>
      <c r="C45" s="3">
        <v>19104</v>
      </c>
      <c r="D45" s="3">
        <v>21695</v>
      </c>
      <c r="E45" s="3">
        <v>26508</v>
      </c>
      <c r="F45" s="3">
        <v>21036</v>
      </c>
      <c r="G45" s="3">
        <v>19283</v>
      </c>
    </row>
    <row r="46" spans="1:7" x14ac:dyDescent="0.25">
      <c r="A46" s="3" t="s">
        <v>199</v>
      </c>
      <c r="B46" s="3" t="s">
        <v>104</v>
      </c>
      <c r="C46" s="3">
        <v>18667</v>
      </c>
      <c r="D46" s="3">
        <v>21739</v>
      </c>
      <c r="E46" s="3">
        <v>29515</v>
      </c>
      <c r="F46" s="3">
        <v>26175</v>
      </c>
      <c r="G46" s="3">
        <v>27368</v>
      </c>
    </row>
    <row r="47" spans="1:7" x14ac:dyDescent="0.25">
      <c r="A47" s="3" t="s">
        <v>200</v>
      </c>
      <c r="B47" s="3" t="s">
        <v>101</v>
      </c>
      <c r="C47" s="3">
        <v>564</v>
      </c>
      <c r="D47" s="3">
        <v>687</v>
      </c>
      <c r="E47" s="3">
        <v>865</v>
      </c>
      <c r="F47" s="3">
        <v>1006</v>
      </c>
      <c r="G47" s="3">
        <v>1202</v>
      </c>
    </row>
    <row r="48" spans="1:7" x14ac:dyDescent="0.25">
      <c r="A48" s="3" t="s">
        <v>200</v>
      </c>
      <c r="B48" s="3" t="s">
        <v>102</v>
      </c>
      <c r="C48" s="3">
        <v>1300</v>
      </c>
      <c r="D48" s="3">
        <v>1461</v>
      </c>
      <c r="E48" s="3">
        <v>1817</v>
      </c>
      <c r="F48" s="3">
        <v>2076</v>
      </c>
      <c r="G48" s="3">
        <v>3071</v>
      </c>
    </row>
    <row r="49" spans="1:7" x14ac:dyDescent="0.25">
      <c r="A49" s="3" t="s">
        <v>200</v>
      </c>
      <c r="B49" s="3" t="s">
        <v>103</v>
      </c>
      <c r="C49" s="3">
        <v>950</v>
      </c>
      <c r="D49" s="3">
        <v>1075</v>
      </c>
      <c r="E49" s="3">
        <v>1445</v>
      </c>
      <c r="F49" s="3">
        <v>1555</v>
      </c>
      <c r="G49" s="3">
        <v>1988</v>
      </c>
    </row>
    <row r="50" spans="1:7" x14ac:dyDescent="0.25">
      <c r="A50" s="3" t="s">
        <v>200</v>
      </c>
      <c r="B50" s="3" t="s">
        <v>104</v>
      </c>
      <c r="C50" s="3">
        <v>468</v>
      </c>
      <c r="D50" s="3">
        <v>593</v>
      </c>
      <c r="E50" s="3">
        <v>840</v>
      </c>
      <c r="F50" s="3">
        <v>884</v>
      </c>
      <c r="G50" s="3">
        <v>1225</v>
      </c>
    </row>
  </sheetData>
  <mergeCells count="4">
    <mergeCell ref="A5:G5"/>
    <mergeCell ref="A17:G17"/>
    <mergeCell ref="A29:G29"/>
    <mergeCell ref="A41:G41"/>
  </mergeCells>
  <pageMargins left="0.7" right="0.7" top="0.75" bottom="0.75" header="0.3" footer="0.3"/>
  <pageSetup paperSize="9" orientation="portrait" horizontalDpi="300" verticalDpi="300"/>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600-000000000000}">
  <dimension ref="A1:G34"/>
  <sheetViews>
    <sheetView workbookViewId="0"/>
  </sheetViews>
  <sheetFormatPr baseColWidth="10" defaultColWidth="11.42578125" defaultRowHeight="15" x14ac:dyDescent="0.25"/>
  <cols>
    <col min="1" max="1" width="11" bestFit="1" customWidth="1"/>
    <col min="2" max="2" width="16.85546875" bestFit="1" customWidth="1"/>
  </cols>
  <sheetData>
    <row r="1" spans="1:7" x14ac:dyDescent="0.25">
      <c r="A1" s="5" t="str">
        <f>HYPERLINK("#'Indice'!A1", "Indice")</f>
        <v>Indice</v>
      </c>
    </row>
    <row r="2" spans="1:7" x14ac:dyDescent="0.25">
      <c r="A2" s="15" t="s">
        <v>198</v>
      </c>
    </row>
    <row r="3" spans="1:7" x14ac:dyDescent="0.25">
      <c r="A3" s="8" t="s">
        <v>62</v>
      </c>
    </row>
    <row r="5" spans="1:7" x14ac:dyDescent="0.25">
      <c r="A5" s="31" t="s">
        <v>63</v>
      </c>
      <c r="B5" s="31"/>
      <c r="C5" s="31"/>
      <c r="D5" s="31"/>
      <c r="E5" s="31"/>
      <c r="F5" s="31"/>
      <c r="G5" s="31"/>
    </row>
    <row r="6" spans="1:7" x14ac:dyDescent="0.25">
      <c r="A6" s="4" t="s">
        <v>64</v>
      </c>
      <c r="B6" s="4" t="s">
        <v>5</v>
      </c>
      <c r="C6" s="4" t="s">
        <v>67</v>
      </c>
      <c r="D6" s="4" t="s">
        <v>68</v>
      </c>
      <c r="E6" s="4" t="s">
        <v>69</v>
      </c>
      <c r="F6" s="4" t="s">
        <v>70</v>
      </c>
      <c r="G6" s="4" t="s">
        <v>72</v>
      </c>
    </row>
    <row r="7" spans="1:7" x14ac:dyDescent="0.25">
      <c r="A7" s="1" t="s">
        <v>199</v>
      </c>
      <c r="B7" s="1" t="s">
        <v>105</v>
      </c>
      <c r="C7" s="1">
        <v>93.074601888656616</v>
      </c>
      <c r="D7" s="1">
        <v>93.222236633300781</v>
      </c>
      <c r="E7" s="1">
        <v>92.03028678894043</v>
      </c>
      <c r="F7" s="1">
        <v>90.121585130691528</v>
      </c>
      <c r="G7" s="1">
        <v>85.974830389022827</v>
      </c>
    </row>
    <row r="8" spans="1:7" x14ac:dyDescent="0.25">
      <c r="A8" s="1" t="s">
        <v>199</v>
      </c>
      <c r="B8" s="1" t="s">
        <v>106</v>
      </c>
      <c r="C8" s="1">
        <v>94.057393074035645</v>
      </c>
      <c r="D8" s="1">
        <v>92.785978317260742</v>
      </c>
      <c r="E8" s="1">
        <v>93.375647068023682</v>
      </c>
      <c r="F8" s="1">
        <v>90.746992826461792</v>
      </c>
      <c r="G8" s="1">
        <v>89.855504035949707</v>
      </c>
    </row>
    <row r="9" spans="1:7" x14ac:dyDescent="0.25">
      <c r="A9" s="1" t="s">
        <v>200</v>
      </c>
      <c r="B9" s="1" t="s">
        <v>105</v>
      </c>
      <c r="C9" s="1">
        <v>6.9253973662853241</v>
      </c>
      <c r="D9" s="1">
        <v>6.7777611315250397</v>
      </c>
      <c r="E9" s="1">
        <v>7.9697117209434509</v>
      </c>
      <c r="F9" s="1">
        <v>9.8784171044826508</v>
      </c>
      <c r="G9" s="1">
        <v>14.025172591209412</v>
      </c>
    </row>
    <row r="10" spans="1:7" x14ac:dyDescent="0.25">
      <c r="A10" s="1" t="s">
        <v>200</v>
      </c>
      <c r="B10" s="1" t="s">
        <v>106</v>
      </c>
      <c r="C10" s="1">
        <v>5.9426061809062958</v>
      </c>
      <c r="D10" s="1">
        <v>7.2140194475650787</v>
      </c>
      <c r="E10" s="1">
        <v>6.6243506968021393</v>
      </c>
      <c r="F10" s="1">
        <v>9.2530094087123871</v>
      </c>
      <c r="G10" s="1">
        <v>10.144496709108353</v>
      </c>
    </row>
    <row r="13" spans="1:7" x14ac:dyDescent="0.25">
      <c r="A13" s="31" t="s">
        <v>78</v>
      </c>
      <c r="B13" s="31"/>
      <c r="C13" s="31"/>
      <c r="D13" s="31"/>
      <c r="E13" s="31"/>
      <c r="F13" s="31"/>
      <c r="G13" s="31"/>
    </row>
    <row r="14" spans="1:7" x14ac:dyDescent="0.25">
      <c r="A14" s="4" t="s">
        <v>64</v>
      </c>
      <c r="B14" s="4" t="s">
        <v>5</v>
      </c>
      <c r="C14" s="4" t="s">
        <v>67</v>
      </c>
      <c r="D14" s="4" t="s">
        <v>68</v>
      </c>
      <c r="E14" s="4" t="s">
        <v>69</v>
      </c>
      <c r="F14" s="4" t="s">
        <v>70</v>
      </c>
      <c r="G14" s="4" t="s">
        <v>72</v>
      </c>
    </row>
    <row r="15" spans="1:7" x14ac:dyDescent="0.25">
      <c r="A15" s="2" t="s">
        <v>199</v>
      </c>
      <c r="B15" s="2" t="s">
        <v>105</v>
      </c>
      <c r="C15" s="2">
        <v>0.29926137067377567</v>
      </c>
      <c r="D15" s="2">
        <v>0.25021862238645554</v>
      </c>
      <c r="E15" s="2">
        <v>0.26396499015390873</v>
      </c>
      <c r="F15" s="2">
        <v>0.29201523866504431</v>
      </c>
      <c r="G15" s="2">
        <v>0.25376153644174337</v>
      </c>
    </row>
    <row r="16" spans="1:7" x14ac:dyDescent="0.25">
      <c r="A16" s="2" t="s">
        <v>199</v>
      </c>
      <c r="B16" s="2" t="s">
        <v>106</v>
      </c>
      <c r="C16" s="2">
        <v>0.62085520476102829</v>
      </c>
      <c r="D16" s="2">
        <v>2.1672509610652924</v>
      </c>
      <c r="E16" s="2">
        <v>0.44712838716804981</v>
      </c>
      <c r="F16" s="2">
        <v>0.60048894956707954</v>
      </c>
      <c r="G16" s="2">
        <v>0.47105364501476288</v>
      </c>
    </row>
    <row r="17" spans="1:7" x14ac:dyDescent="0.25">
      <c r="A17" s="2" t="s">
        <v>200</v>
      </c>
      <c r="B17" s="2" t="s">
        <v>105</v>
      </c>
      <c r="C17" s="2">
        <v>0.29926137067377567</v>
      </c>
      <c r="D17" s="2">
        <v>0.25021862238645554</v>
      </c>
      <c r="E17" s="2">
        <v>0.26396499015390873</v>
      </c>
      <c r="F17" s="2">
        <v>0.29201523866504431</v>
      </c>
      <c r="G17" s="2">
        <v>0.25376153644174337</v>
      </c>
    </row>
    <row r="18" spans="1:7" x14ac:dyDescent="0.25">
      <c r="A18" s="2" t="s">
        <v>200</v>
      </c>
      <c r="B18" s="2" t="s">
        <v>106</v>
      </c>
      <c r="C18" s="2">
        <v>0.62085520476102829</v>
      </c>
      <c r="D18" s="2">
        <v>2.1672509610652924</v>
      </c>
      <c r="E18" s="2">
        <v>0.44712838716804981</v>
      </c>
      <c r="F18" s="2">
        <v>0.60048894956707954</v>
      </c>
      <c r="G18" s="2">
        <v>0.47105364501476288</v>
      </c>
    </row>
    <row r="21" spans="1:7" x14ac:dyDescent="0.25">
      <c r="A21" s="31" t="s">
        <v>79</v>
      </c>
      <c r="B21" s="31"/>
      <c r="C21" s="31"/>
      <c r="D21" s="31"/>
      <c r="E21" s="31"/>
      <c r="F21" s="31"/>
      <c r="G21" s="31"/>
    </row>
    <row r="22" spans="1:7" x14ac:dyDescent="0.25">
      <c r="A22" s="4" t="s">
        <v>64</v>
      </c>
      <c r="B22" s="4" t="s">
        <v>5</v>
      </c>
      <c r="C22" s="4" t="s">
        <v>67</v>
      </c>
      <c r="D22" s="4" t="s">
        <v>68</v>
      </c>
      <c r="E22" s="4" t="s">
        <v>69</v>
      </c>
      <c r="F22" s="4" t="s">
        <v>70</v>
      </c>
      <c r="G22" s="4" t="s">
        <v>72</v>
      </c>
    </row>
    <row r="23" spans="1:7" x14ac:dyDescent="0.25">
      <c r="A23" s="3" t="s">
        <v>199</v>
      </c>
      <c r="B23" s="3" t="s">
        <v>105</v>
      </c>
      <c r="C23" s="3">
        <v>4405005</v>
      </c>
      <c r="D23" s="3">
        <v>4642612</v>
      </c>
      <c r="E23" s="3">
        <v>4789628</v>
      </c>
      <c r="F23" s="3">
        <v>4954334</v>
      </c>
      <c r="G23" s="3">
        <v>5455874</v>
      </c>
    </row>
    <row r="24" spans="1:7" x14ac:dyDescent="0.25">
      <c r="A24" s="3" t="s">
        <v>199</v>
      </c>
      <c r="B24" s="3" t="s">
        <v>106</v>
      </c>
      <c r="C24" s="3">
        <v>343428</v>
      </c>
      <c r="D24" s="3">
        <v>400005</v>
      </c>
      <c r="E24" s="3">
        <v>406904</v>
      </c>
      <c r="F24" s="3">
        <v>450400</v>
      </c>
      <c r="G24" s="3">
        <v>586034</v>
      </c>
    </row>
    <row r="25" spans="1:7" x14ac:dyDescent="0.25">
      <c r="A25" s="3" t="s">
        <v>200</v>
      </c>
      <c r="B25" s="3" t="s">
        <v>105</v>
      </c>
      <c r="C25" s="3">
        <v>327763</v>
      </c>
      <c r="D25" s="3">
        <v>337543</v>
      </c>
      <c r="E25" s="3">
        <v>414776</v>
      </c>
      <c r="F25" s="3">
        <v>543055</v>
      </c>
      <c r="G25" s="3">
        <v>890023</v>
      </c>
    </row>
    <row r="26" spans="1:7" x14ac:dyDescent="0.25">
      <c r="A26" s="3" t="s">
        <v>200</v>
      </c>
      <c r="B26" s="3" t="s">
        <v>106</v>
      </c>
      <c r="C26" s="3">
        <v>21698</v>
      </c>
      <c r="D26" s="3">
        <v>31100</v>
      </c>
      <c r="E26" s="3">
        <v>28867</v>
      </c>
      <c r="F26" s="3">
        <v>45925</v>
      </c>
      <c r="G26" s="3">
        <v>66162</v>
      </c>
    </row>
    <row r="29" spans="1:7" x14ac:dyDescent="0.25">
      <c r="A29" s="31" t="s">
        <v>80</v>
      </c>
      <c r="B29" s="31"/>
      <c r="C29" s="31"/>
      <c r="D29" s="31"/>
      <c r="E29" s="31"/>
      <c r="F29" s="31"/>
      <c r="G29" s="31"/>
    </row>
    <row r="30" spans="1:7" x14ac:dyDescent="0.25">
      <c r="A30" s="4" t="s">
        <v>64</v>
      </c>
      <c r="B30" s="4" t="s">
        <v>5</v>
      </c>
      <c r="C30" s="4" t="s">
        <v>67</v>
      </c>
      <c r="D30" s="4" t="s">
        <v>68</v>
      </c>
      <c r="E30" s="4" t="s">
        <v>69</v>
      </c>
      <c r="F30" s="4" t="s">
        <v>70</v>
      </c>
      <c r="G30" s="4" t="s">
        <v>72</v>
      </c>
    </row>
    <row r="31" spans="1:7" x14ac:dyDescent="0.25">
      <c r="A31" s="3" t="s">
        <v>199</v>
      </c>
      <c r="B31" s="3" t="s">
        <v>105</v>
      </c>
      <c r="C31" s="3">
        <v>49829</v>
      </c>
      <c r="D31" s="3">
        <v>55921</v>
      </c>
      <c r="E31" s="3">
        <v>70912</v>
      </c>
      <c r="F31" s="3">
        <v>58417</v>
      </c>
      <c r="G31" s="3">
        <v>55984</v>
      </c>
    </row>
    <row r="32" spans="1:7" x14ac:dyDescent="0.25">
      <c r="A32" s="3" t="s">
        <v>199</v>
      </c>
      <c r="B32" s="3" t="s">
        <v>106</v>
      </c>
      <c r="C32" s="3">
        <v>5973</v>
      </c>
      <c r="D32" s="3">
        <v>6897</v>
      </c>
      <c r="E32" s="3">
        <v>8000</v>
      </c>
      <c r="F32" s="3">
        <v>6972</v>
      </c>
      <c r="G32" s="3">
        <v>8585</v>
      </c>
    </row>
    <row r="33" spans="1:7" x14ac:dyDescent="0.25">
      <c r="A33" s="3" t="s">
        <v>200</v>
      </c>
      <c r="B33" s="3" t="s">
        <v>105</v>
      </c>
      <c r="C33" s="3">
        <v>2979</v>
      </c>
      <c r="D33" s="3">
        <v>3465</v>
      </c>
      <c r="E33" s="3">
        <v>4545</v>
      </c>
      <c r="F33" s="3">
        <v>4962</v>
      </c>
      <c r="G33" s="3">
        <v>6689</v>
      </c>
    </row>
    <row r="34" spans="1:7" x14ac:dyDescent="0.25">
      <c r="A34" s="3" t="s">
        <v>200</v>
      </c>
      <c r="B34" s="3" t="s">
        <v>106</v>
      </c>
      <c r="C34" s="3">
        <v>303</v>
      </c>
      <c r="D34" s="3">
        <v>349</v>
      </c>
      <c r="E34" s="3">
        <v>421</v>
      </c>
      <c r="F34" s="3">
        <v>553</v>
      </c>
      <c r="G34" s="3">
        <v>798</v>
      </c>
    </row>
  </sheetData>
  <mergeCells count="4">
    <mergeCell ref="A5:G5"/>
    <mergeCell ref="A13:G13"/>
    <mergeCell ref="A21:G21"/>
    <mergeCell ref="A29:G29"/>
  </mergeCells>
  <pageMargins left="0.7" right="0.7" top="0.75" bottom="0.75" header="0.3" footer="0.3"/>
  <pageSetup paperSize="9" orientation="portrait" horizontalDpi="300" verticalDpi="300"/>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700-000000000000}">
  <dimension ref="A1:G34"/>
  <sheetViews>
    <sheetView workbookViewId="0"/>
  </sheetViews>
  <sheetFormatPr baseColWidth="10" defaultColWidth="11.42578125" defaultRowHeight="15" x14ac:dyDescent="0.25"/>
  <cols>
    <col min="1" max="1" width="11" bestFit="1" customWidth="1"/>
    <col min="2" max="2" width="17.28515625" bestFit="1" customWidth="1"/>
  </cols>
  <sheetData>
    <row r="1" spans="1:7" x14ac:dyDescent="0.25">
      <c r="A1" s="5" t="str">
        <f>HYPERLINK("#'Indice'!A1", "Indice")</f>
        <v>Indice</v>
      </c>
    </row>
    <row r="2" spans="1:7" x14ac:dyDescent="0.25">
      <c r="A2" s="15" t="s">
        <v>198</v>
      </c>
    </row>
    <row r="3" spans="1:7" x14ac:dyDescent="0.25">
      <c r="A3" s="8" t="s">
        <v>62</v>
      </c>
    </row>
    <row r="5" spans="1:7" x14ac:dyDescent="0.25">
      <c r="A5" s="31" t="s">
        <v>63</v>
      </c>
      <c r="B5" s="31"/>
      <c r="C5" s="31"/>
      <c r="D5" s="31"/>
      <c r="E5" s="31"/>
      <c r="F5" s="31"/>
      <c r="G5" s="31"/>
    </row>
    <row r="6" spans="1:7" x14ac:dyDescent="0.25">
      <c r="A6" s="4" t="s">
        <v>64</v>
      </c>
      <c r="B6" s="4" t="s">
        <v>5</v>
      </c>
      <c r="C6" s="4" t="s">
        <v>67</v>
      </c>
      <c r="D6" s="4" t="s">
        <v>68</v>
      </c>
      <c r="E6" s="4" t="s">
        <v>69</v>
      </c>
      <c r="F6" s="4" t="s">
        <v>70</v>
      </c>
      <c r="G6" s="4" t="s">
        <v>72</v>
      </c>
    </row>
    <row r="7" spans="1:7" x14ac:dyDescent="0.25">
      <c r="A7" s="1" t="s">
        <v>199</v>
      </c>
      <c r="B7" s="1" t="s">
        <v>201</v>
      </c>
      <c r="C7" s="1">
        <v>93.470758199691772</v>
      </c>
      <c r="D7" s="1">
        <v>93.514168262481689</v>
      </c>
      <c r="E7" s="1">
        <v>92.713195085525513</v>
      </c>
      <c r="F7" s="1">
        <v>91.791802644729614</v>
      </c>
      <c r="G7" s="1">
        <v>88.820314407348633</v>
      </c>
    </row>
    <row r="8" spans="1:7" x14ac:dyDescent="0.25">
      <c r="A8" s="1" t="s">
        <v>199</v>
      </c>
      <c r="B8" s="1" t="s">
        <v>202</v>
      </c>
      <c r="C8" s="1">
        <v>78.525948524475098</v>
      </c>
      <c r="D8" s="1">
        <v>80.995303392410278</v>
      </c>
      <c r="E8" s="1">
        <v>75.482797622680664</v>
      </c>
      <c r="F8" s="1">
        <v>64.469790458679199</v>
      </c>
      <c r="G8" s="1">
        <v>61.234486103057861</v>
      </c>
    </row>
    <row r="9" spans="1:7" x14ac:dyDescent="0.25">
      <c r="A9" s="1" t="s">
        <v>200</v>
      </c>
      <c r="B9" s="1" t="s">
        <v>201</v>
      </c>
      <c r="C9" s="1">
        <v>6.5292403101921082</v>
      </c>
      <c r="D9" s="1">
        <v>6.4858295023441315</v>
      </c>
      <c r="E9" s="1">
        <v>7.286805659532547</v>
      </c>
      <c r="F9" s="1">
        <v>8.2081981003284454</v>
      </c>
      <c r="G9" s="1">
        <v>11.179684847593307</v>
      </c>
    </row>
    <row r="10" spans="1:7" x14ac:dyDescent="0.25">
      <c r="A10" s="1" t="s">
        <v>200</v>
      </c>
      <c r="B10" s="1" t="s">
        <v>202</v>
      </c>
      <c r="C10" s="1">
        <v>21.474051475524902</v>
      </c>
      <c r="D10" s="1">
        <v>19.004695117473602</v>
      </c>
      <c r="E10" s="1">
        <v>24.517203867435455</v>
      </c>
      <c r="F10" s="1">
        <v>35.530206561088562</v>
      </c>
      <c r="G10" s="1">
        <v>38.765513896942139</v>
      </c>
    </row>
    <row r="13" spans="1:7" x14ac:dyDescent="0.25">
      <c r="A13" s="31" t="s">
        <v>78</v>
      </c>
      <c r="B13" s="31"/>
      <c r="C13" s="31"/>
      <c r="D13" s="31"/>
      <c r="E13" s="31"/>
      <c r="F13" s="31"/>
      <c r="G13" s="31"/>
    </row>
    <row r="14" spans="1:7" x14ac:dyDescent="0.25">
      <c r="A14" s="4" t="s">
        <v>64</v>
      </c>
      <c r="B14" s="4" t="s">
        <v>5</v>
      </c>
      <c r="C14" s="4" t="s">
        <v>67</v>
      </c>
      <c r="D14" s="4" t="s">
        <v>68</v>
      </c>
      <c r="E14" s="4" t="s">
        <v>69</v>
      </c>
      <c r="F14" s="4" t="s">
        <v>70</v>
      </c>
      <c r="G14" s="4" t="s">
        <v>72</v>
      </c>
    </row>
    <row r="15" spans="1:7" x14ac:dyDescent="0.25">
      <c r="A15" s="2" t="s">
        <v>199</v>
      </c>
      <c r="B15" s="2" t="s">
        <v>201</v>
      </c>
      <c r="C15" s="2">
        <v>0.27322021778672934</v>
      </c>
      <c r="D15" s="2">
        <v>0.30642722267657518</v>
      </c>
      <c r="E15" s="2">
        <v>0.22267366293817759</v>
      </c>
      <c r="F15" s="2">
        <v>0.21012546494603157</v>
      </c>
      <c r="G15" s="2">
        <v>0.18672813894227147</v>
      </c>
    </row>
    <row r="16" spans="1:7" x14ac:dyDescent="0.25">
      <c r="A16" s="2" t="s">
        <v>199</v>
      </c>
      <c r="B16" s="2" t="s">
        <v>202</v>
      </c>
      <c r="C16" s="2">
        <v>3.5778116434812546</v>
      </c>
      <c r="D16" s="2">
        <v>2.1795172244310379</v>
      </c>
      <c r="E16" s="2">
        <v>2.3795954883098602</v>
      </c>
      <c r="F16" s="2">
        <v>2.0491115748882294</v>
      </c>
      <c r="G16" s="2">
        <v>1.4966770075261593</v>
      </c>
    </row>
    <row r="17" spans="1:7" x14ac:dyDescent="0.25">
      <c r="A17" s="2" t="s">
        <v>200</v>
      </c>
      <c r="B17" s="2" t="s">
        <v>201</v>
      </c>
      <c r="C17" s="2">
        <v>0.27322021778672934</v>
      </c>
      <c r="D17" s="2">
        <v>0.30642722267657518</v>
      </c>
      <c r="E17" s="2">
        <v>0.22267366293817759</v>
      </c>
      <c r="F17" s="2">
        <v>0.21012546494603157</v>
      </c>
      <c r="G17" s="2">
        <v>0.18672813894227147</v>
      </c>
    </row>
    <row r="18" spans="1:7" x14ac:dyDescent="0.25">
      <c r="A18" s="2" t="s">
        <v>200</v>
      </c>
      <c r="B18" s="2" t="s">
        <v>202</v>
      </c>
      <c r="C18" s="2">
        <v>3.5778116434812546</v>
      </c>
      <c r="D18" s="2">
        <v>2.1795172244310379</v>
      </c>
      <c r="E18" s="2">
        <v>2.3795954883098602</v>
      </c>
      <c r="F18" s="2">
        <v>2.0491115748882294</v>
      </c>
      <c r="G18" s="2">
        <v>1.4966770075261593</v>
      </c>
    </row>
    <row r="21" spans="1:7" x14ac:dyDescent="0.25">
      <c r="A21" s="31" t="s">
        <v>79</v>
      </c>
      <c r="B21" s="31"/>
      <c r="C21" s="31"/>
      <c r="D21" s="31"/>
      <c r="E21" s="31"/>
      <c r="F21" s="31"/>
      <c r="G21" s="31"/>
    </row>
    <row r="22" spans="1:7" x14ac:dyDescent="0.25">
      <c r="A22" s="4" t="s">
        <v>64</v>
      </c>
      <c r="B22" s="4" t="s">
        <v>5</v>
      </c>
      <c r="C22" s="4" t="s">
        <v>67</v>
      </c>
      <c r="D22" s="4" t="s">
        <v>68</v>
      </c>
      <c r="E22" s="4" t="s">
        <v>69</v>
      </c>
      <c r="F22" s="4" t="s">
        <v>70</v>
      </c>
      <c r="G22" s="4" t="s">
        <v>72</v>
      </c>
    </row>
    <row r="23" spans="1:7" x14ac:dyDescent="0.25">
      <c r="A23" s="3" t="s">
        <v>199</v>
      </c>
      <c r="B23" s="3" t="s">
        <v>201</v>
      </c>
      <c r="C23" s="3">
        <v>4619224</v>
      </c>
      <c r="D23" s="3">
        <v>4873001</v>
      </c>
      <c r="E23" s="3">
        <v>5004890</v>
      </c>
      <c r="F23" s="3">
        <v>5122078</v>
      </c>
      <c r="G23" s="3">
        <v>5582840</v>
      </c>
    </row>
    <row r="24" spans="1:7" x14ac:dyDescent="0.25">
      <c r="A24" s="3" t="s">
        <v>199</v>
      </c>
      <c r="B24" s="3" t="s">
        <v>202</v>
      </c>
      <c r="C24" s="3">
        <v>77820</v>
      </c>
      <c r="D24" s="3">
        <v>109355</v>
      </c>
      <c r="E24" s="3">
        <v>147316</v>
      </c>
      <c r="F24" s="3">
        <v>226523</v>
      </c>
      <c r="G24" s="3">
        <v>387471</v>
      </c>
    </row>
    <row r="25" spans="1:7" x14ac:dyDescent="0.25">
      <c r="A25" s="3" t="s">
        <v>200</v>
      </c>
      <c r="B25" s="3" t="s">
        <v>201</v>
      </c>
      <c r="C25" s="3">
        <v>322668</v>
      </c>
      <c r="D25" s="3">
        <v>337975</v>
      </c>
      <c r="E25" s="3">
        <v>393360</v>
      </c>
      <c r="F25" s="3">
        <v>458026</v>
      </c>
      <c r="G25" s="3">
        <v>702704</v>
      </c>
    </row>
    <row r="26" spans="1:7" x14ac:dyDescent="0.25">
      <c r="A26" s="3" t="s">
        <v>200</v>
      </c>
      <c r="B26" s="3" t="s">
        <v>202</v>
      </c>
      <c r="C26" s="3">
        <v>21281</v>
      </c>
      <c r="D26" s="3">
        <v>25659</v>
      </c>
      <c r="E26" s="3">
        <v>47849</v>
      </c>
      <c r="F26" s="3">
        <v>124840</v>
      </c>
      <c r="G26" s="3">
        <v>245295</v>
      </c>
    </row>
    <row r="29" spans="1:7" x14ac:dyDescent="0.25">
      <c r="A29" s="31" t="s">
        <v>80</v>
      </c>
      <c r="B29" s="31"/>
      <c r="C29" s="31"/>
      <c r="D29" s="31"/>
      <c r="E29" s="31"/>
      <c r="F29" s="31"/>
      <c r="G29" s="31"/>
    </row>
    <row r="30" spans="1:7" x14ac:dyDescent="0.25">
      <c r="A30" s="4" t="s">
        <v>64</v>
      </c>
      <c r="B30" s="4" t="s">
        <v>5</v>
      </c>
      <c r="C30" s="4" t="s">
        <v>67</v>
      </c>
      <c r="D30" s="4" t="s">
        <v>68</v>
      </c>
      <c r="E30" s="4" t="s">
        <v>69</v>
      </c>
      <c r="F30" s="4" t="s">
        <v>70</v>
      </c>
      <c r="G30" s="4" t="s">
        <v>72</v>
      </c>
    </row>
    <row r="31" spans="1:7" x14ac:dyDescent="0.25">
      <c r="A31" s="3" t="s">
        <v>199</v>
      </c>
      <c r="B31" s="3" t="s">
        <v>201</v>
      </c>
      <c r="C31" s="3">
        <v>54630</v>
      </c>
      <c r="D31" s="3">
        <v>61202</v>
      </c>
      <c r="E31" s="3">
        <v>77099</v>
      </c>
      <c r="F31" s="3">
        <v>63109</v>
      </c>
      <c r="G31" s="3">
        <v>61223</v>
      </c>
    </row>
    <row r="32" spans="1:7" x14ac:dyDescent="0.25">
      <c r="A32" s="3" t="s">
        <v>199</v>
      </c>
      <c r="B32" s="3" t="s">
        <v>202</v>
      </c>
      <c r="C32" s="3">
        <v>753</v>
      </c>
      <c r="D32" s="3">
        <v>970</v>
      </c>
      <c r="E32" s="3">
        <v>1288</v>
      </c>
      <c r="F32" s="3">
        <v>1691</v>
      </c>
      <c r="G32" s="3">
        <v>2764</v>
      </c>
    </row>
    <row r="33" spans="1:7" x14ac:dyDescent="0.25">
      <c r="A33" s="3" t="s">
        <v>200</v>
      </c>
      <c r="B33" s="3" t="s">
        <v>201</v>
      </c>
      <c r="C33" s="3">
        <v>3093</v>
      </c>
      <c r="D33" s="3">
        <v>3536</v>
      </c>
      <c r="E33" s="3">
        <v>4596</v>
      </c>
      <c r="F33" s="3">
        <v>4748</v>
      </c>
      <c r="G33" s="3">
        <v>5960</v>
      </c>
    </row>
    <row r="34" spans="1:7" x14ac:dyDescent="0.25">
      <c r="A34" s="3" t="s">
        <v>200</v>
      </c>
      <c r="B34" s="3" t="s">
        <v>202</v>
      </c>
      <c r="C34" s="3">
        <v>161</v>
      </c>
      <c r="D34" s="3">
        <v>232</v>
      </c>
      <c r="E34" s="3">
        <v>343</v>
      </c>
      <c r="F34" s="3">
        <v>718</v>
      </c>
      <c r="G34" s="3">
        <v>1459</v>
      </c>
    </row>
  </sheetData>
  <mergeCells count="4">
    <mergeCell ref="A5:G5"/>
    <mergeCell ref="A13:G13"/>
    <mergeCell ref="A21:G21"/>
    <mergeCell ref="A29:G29"/>
  </mergeCells>
  <pageMargins left="0.7" right="0.7" top="0.75" bottom="0.75" header="0.3" footer="0.3"/>
  <pageSetup paperSize="9" orientation="portrait" horizontalDpi="300" verticalDpi="300"/>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800-000000000000}">
  <dimension ref="A1:G58"/>
  <sheetViews>
    <sheetView workbookViewId="0"/>
  </sheetViews>
  <sheetFormatPr baseColWidth="10" defaultColWidth="11.42578125" defaultRowHeight="15" x14ac:dyDescent="0.25"/>
  <cols>
    <col min="1" max="1" width="11" bestFit="1" customWidth="1"/>
    <col min="2" max="2" width="13.28515625" bestFit="1" customWidth="1"/>
  </cols>
  <sheetData>
    <row r="1" spans="1:7" x14ac:dyDescent="0.25">
      <c r="A1" s="5" t="str">
        <f>HYPERLINK("#'Indice'!A1", "Indice")</f>
        <v>Indice</v>
      </c>
    </row>
    <row r="2" spans="1:7" x14ac:dyDescent="0.25">
      <c r="A2" s="15" t="s">
        <v>198</v>
      </c>
    </row>
    <row r="3" spans="1:7" x14ac:dyDescent="0.25">
      <c r="A3" s="8" t="s">
        <v>62</v>
      </c>
    </row>
    <row r="5" spans="1:7" x14ac:dyDescent="0.25">
      <c r="A5" s="31" t="s">
        <v>63</v>
      </c>
      <c r="B5" s="31"/>
      <c r="C5" s="31"/>
      <c r="D5" s="31"/>
      <c r="E5" s="31"/>
      <c r="F5" s="31"/>
      <c r="G5" s="31"/>
    </row>
    <row r="6" spans="1:7" x14ac:dyDescent="0.25">
      <c r="A6" s="4" t="s">
        <v>64</v>
      </c>
      <c r="B6" s="4" t="s">
        <v>5</v>
      </c>
      <c r="C6" s="4" t="s">
        <v>67</v>
      </c>
      <c r="D6" s="4" t="s">
        <v>68</v>
      </c>
      <c r="E6" s="4" t="s">
        <v>69</v>
      </c>
      <c r="F6" s="4" t="s">
        <v>70</v>
      </c>
      <c r="G6" s="4" t="s">
        <v>72</v>
      </c>
    </row>
    <row r="7" spans="1:7" x14ac:dyDescent="0.25">
      <c r="A7" s="1" t="s">
        <v>199</v>
      </c>
      <c r="B7" s="1" t="s">
        <v>107</v>
      </c>
      <c r="C7" s="1">
        <v>89.443761110305786</v>
      </c>
      <c r="D7" s="1">
        <v>91.525959968566895</v>
      </c>
      <c r="E7" s="1">
        <v>89.703917503356934</v>
      </c>
      <c r="F7" s="1">
        <v>88.045114278793335</v>
      </c>
      <c r="G7" s="1">
        <v>86.585569381713867</v>
      </c>
    </row>
    <row r="8" spans="1:7" x14ac:dyDescent="0.25">
      <c r="A8" s="1" t="s">
        <v>199</v>
      </c>
      <c r="B8" s="1" t="s">
        <v>108</v>
      </c>
      <c r="C8" s="1">
        <v>90.499985218048096</v>
      </c>
      <c r="D8" s="1">
        <v>92.650806903839111</v>
      </c>
      <c r="E8" s="1">
        <v>90.767526626586914</v>
      </c>
      <c r="F8" s="1">
        <v>88.413399457931519</v>
      </c>
      <c r="G8" s="1">
        <v>83.478772640228271</v>
      </c>
    </row>
    <row r="9" spans="1:7" x14ac:dyDescent="0.25">
      <c r="A9" s="1" t="s">
        <v>199</v>
      </c>
      <c r="B9" s="1" t="s">
        <v>109</v>
      </c>
      <c r="C9" s="1">
        <v>93.883043527603149</v>
      </c>
      <c r="D9" s="1">
        <v>93.593227863311768</v>
      </c>
      <c r="E9" s="1">
        <v>91.793519258499146</v>
      </c>
      <c r="F9" s="1">
        <v>89.386993646621704</v>
      </c>
      <c r="G9" s="1">
        <v>85.051804780960083</v>
      </c>
    </row>
    <row r="10" spans="1:7" x14ac:dyDescent="0.25">
      <c r="A10" s="1" t="s">
        <v>199</v>
      </c>
      <c r="B10" s="1" t="s">
        <v>110</v>
      </c>
      <c r="C10" s="1">
        <v>95.138043165206909</v>
      </c>
      <c r="D10" s="1">
        <v>92.719906568527222</v>
      </c>
      <c r="E10" s="1">
        <v>92.706972360610962</v>
      </c>
      <c r="F10" s="1">
        <v>90.044581890106201</v>
      </c>
      <c r="G10" s="1">
        <v>85.301870107650757</v>
      </c>
    </row>
    <row r="11" spans="1:7" x14ac:dyDescent="0.25">
      <c r="A11" s="1" t="s">
        <v>199</v>
      </c>
      <c r="B11" s="1" t="s">
        <v>111</v>
      </c>
      <c r="C11" s="1">
        <v>96.761411428451538</v>
      </c>
      <c r="D11" s="1">
        <v>95.483797788619995</v>
      </c>
      <c r="E11" s="1">
        <v>95.706146955490112</v>
      </c>
      <c r="F11" s="1">
        <v>94.960117340087891</v>
      </c>
      <c r="G11" s="1">
        <v>91.277140378952026</v>
      </c>
    </row>
    <row r="12" spans="1:7" x14ac:dyDescent="0.25">
      <c r="A12" s="1" t="s">
        <v>200</v>
      </c>
      <c r="B12" s="1" t="s">
        <v>107</v>
      </c>
      <c r="C12" s="1">
        <v>10.556241124868393</v>
      </c>
      <c r="D12" s="1">
        <v>8.4740415215492249</v>
      </c>
      <c r="E12" s="1">
        <v>10.296084731817245</v>
      </c>
      <c r="F12" s="1">
        <v>11.954886466264725</v>
      </c>
      <c r="G12" s="1">
        <v>13.414429128170013</v>
      </c>
    </row>
    <row r="13" spans="1:7" x14ac:dyDescent="0.25">
      <c r="A13" s="1" t="s">
        <v>200</v>
      </c>
      <c r="B13" s="1" t="s">
        <v>108</v>
      </c>
      <c r="C13" s="1">
        <v>9.500015527009964</v>
      </c>
      <c r="D13" s="1">
        <v>7.3491945862770081</v>
      </c>
      <c r="E13" s="1">
        <v>9.2324726283550262</v>
      </c>
      <c r="F13" s="1">
        <v>11.586600542068481</v>
      </c>
      <c r="G13" s="1">
        <v>16.521228849887848</v>
      </c>
    </row>
    <row r="14" spans="1:7" x14ac:dyDescent="0.25">
      <c r="A14" s="1" t="s">
        <v>200</v>
      </c>
      <c r="B14" s="1" t="s">
        <v>109</v>
      </c>
      <c r="C14" s="1">
        <v>6.1169572174549103</v>
      </c>
      <c r="D14" s="1">
        <v>6.4067691564559937</v>
      </c>
      <c r="E14" s="1">
        <v>8.2064807415008545</v>
      </c>
      <c r="F14" s="1">
        <v>10.613006353378296</v>
      </c>
      <c r="G14" s="1">
        <v>14.948195219039917</v>
      </c>
    </row>
    <row r="15" spans="1:7" x14ac:dyDescent="0.25">
      <c r="A15" s="1" t="s">
        <v>200</v>
      </c>
      <c r="B15" s="1" t="s">
        <v>110</v>
      </c>
      <c r="C15" s="1">
        <v>4.8619553446769714</v>
      </c>
      <c r="D15" s="1">
        <v>7.280094176530838</v>
      </c>
      <c r="E15" s="1">
        <v>7.2930291295051575</v>
      </c>
      <c r="F15" s="1">
        <v>9.9554196000099182</v>
      </c>
      <c r="G15" s="1">
        <v>14.698128402233124</v>
      </c>
    </row>
    <row r="16" spans="1:7" x14ac:dyDescent="0.25">
      <c r="A16" s="1" t="s">
        <v>200</v>
      </c>
      <c r="B16" s="1" t="s">
        <v>111</v>
      </c>
      <c r="C16" s="1">
        <v>3.2385885715484619</v>
      </c>
      <c r="D16" s="1">
        <v>4.516204446554184</v>
      </c>
      <c r="E16" s="1">
        <v>4.2938549071550369</v>
      </c>
      <c r="F16" s="1">
        <v>5.0398834049701691</v>
      </c>
      <c r="G16" s="1">
        <v>8.7228588759899139</v>
      </c>
    </row>
    <row r="19" spans="1:7" x14ac:dyDescent="0.25">
      <c r="A19" s="31" t="s">
        <v>78</v>
      </c>
      <c r="B19" s="31"/>
      <c r="C19" s="31"/>
      <c r="D19" s="31"/>
      <c r="E19" s="31"/>
      <c r="F19" s="31"/>
      <c r="G19" s="31"/>
    </row>
    <row r="20" spans="1:7" x14ac:dyDescent="0.25">
      <c r="A20" s="4" t="s">
        <v>64</v>
      </c>
      <c r="B20" s="4" t="s">
        <v>5</v>
      </c>
      <c r="C20" s="4" t="s">
        <v>67</v>
      </c>
      <c r="D20" s="4" t="s">
        <v>68</v>
      </c>
      <c r="E20" s="4" t="s">
        <v>69</v>
      </c>
      <c r="F20" s="4" t="s">
        <v>70</v>
      </c>
      <c r="G20" s="4" t="s">
        <v>72</v>
      </c>
    </row>
    <row r="21" spans="1:7" x14ac:dyDescent="0.25">
      <c r="A21" s="2" t="s">
        <v>199</v>
      </c>
      <c r="B21" s="2" t="s">
        <v>107</v>
      </c>
      <c r="C21" s="2">
        <v>0.6798173300921917</v>
      </c>
      <c r="D21" s="2">
        <v>0.37669783923774958</v>
      </c>
      <c r="E21" s="2">
        <v>0.35056353081017733</v>
      </c>
      <c r="F21" s="2">
        <v>0.45073693618178368</v>
      </c>
      <c r="G21" s="2">
        <v>0.37233270704746246</v>
      </c>
    </row>
    <row r="22" spans="1:7" x14ac:dyDescent="0.25">
      <c r="A22" s="2" t="s">
        <v>199</v>
      </c>
      <c r="B22" s="2" t="s">
        <v>108</v>
      </c>
      <c r="C22" s="2">
        <v>0.68687037564814091</v>
      </c>
      <c r="D22" s="2">
        <v>0.47345506027340889</v>
      </c>
      <c r="E22" s="2">
        <v>0.51447553560137749</v>
      </c>
      <c r="F22" s="2">
        <v>0.48363176174461842</v>
      </c>
      <c r="G22" s="2">
        <v>0.45176567509770393</v>
      </c>
    </row>
    <row r="23" spans="1:7" x14ac:dyDescent="0.25">
      <c r="A23" s="2" t="s">
        <v>199</v>
      </c>
      <c r="B23" s="2" t="s">
        <v>109</v>
      </c>
      <c r="C23" s="2">
        <v>0.6252676248550415</v>
      </c>
      <c r="D23" s="2">
        <v>0.49601155333220959</v>
      </c>
      <c r="E23" s="2">
        <v>0.73274848982691765</v>
      </c>
      <c r="F23" s="2">
        <v>0.57513159699738026</v>
      </c>
      <c r="G23" s="2">
        <v>0.50795422866940498</v>
      </c>
    </row>
    <row r="24" spans="1:7" x14ac:dyDescent="0.25">
      <c r="A24" s="2" t="s">
        <v>199</v>
      </c>
      <c r="B24" s="2" t="s">
        <v>110</v>
      </c>
      <c r="C24" s="2">
        <v>0.40067802183330059</v>
      </c>
      <c r="D24" s="2">
        <v>1.1521179229021072</v>
      </c>
      <c r="E24" s="2">
        <v>0.48731104470789433</v>
      </c>
      <c r="F24" s="2">
        <v>0.74041145853698254</v>
      </c>
      <c r="G24" s="2">
        <v>0.5495462566614151</v>
      </c>
    </row>
    <row r="25" spans="1:7" x14ac:dyDescent="0.25">
      <c r="A25" s="2" t="s">
        <v>199</v>
      </c>
      <c r="B25" s="2" t="s">
        <v>111</v>
      </c>
      <c r="C25" s="2">
        <v>0.31089847907423973</v>
      </c>
      <c r="D25" s="2">
        <v>0.44142608530819416</v>
      </c>
      <c r="E25" s="2">
        <v>0.37046039942651987</v>
      </c>
      <c r="F25" s="2">
        <v>0.36974702961742878</v>
      </c>
      <c r="G25" s="2">
        <v>0.50358553417026997</v>
      </c>
    </row>
    <row r="26" spans="1:7" x14ac:dyDescent="0.25">
      <c r="A26" s="2" t="s">
        <v>200</v>
      </c>
      <c r="B26" s="2" t="s">
        <v>107</v>
      </c>
      <c r="C26" s="2">
        <v>0.6798173300921917</v>
      </c>
      <c r="D26" s="2">
        <v>0.37669783923774958</v>
      </c>
      <c r="E26" s="2">
        <v>0.35056353081017733</v>
      </c>
      <c r="F26" s="2">
        <v>0.45073693618178368</v>
      </c>
      <c r="G26" s="2">
        <v>0.37233270704746246</v>
      </c>
    </row>
    <row r="27" spans="1:7" x14ac:dyDescent="0.25">
      <c r="A27" s="2" t="s">
        <v>200</v>
      </c>
      <c r="B27" s="2" t="s">
        <v>108</v>
      </c>
      <c r="C27" s="2">
        <v>0.68687037564814091</v>
      </c>
      <c r="D27" s="2">
        <v>0.47345506027340889</v>
      </c>
      <c r="E27" s="2">
        <v>0.51447553560137749</v>
      </c>
      <c r="F27" s="2">
        <v>0.48363176174461842</v>
      </c>
      <c r="G27" s="2">
        <v>0.45176567509770393</v>
      </c>
    </row>
    <row r="28" spans="1:7" x14ac:dyDescent="0.25">
      <c r="A28" s="2" t="s">
        <v>200</v>
      </c>
      <c r="B28" s="2" t="s">
        <v>109</v>
      </c>
      <c r="C28" s="2">
        <v>0.6252676248550415</v>
      </c>
      <c r="D28" s="2">
        <v>0.49601155333220959</v>
      </c>
      <c r="E28" s="2">
        <v>0.73274848982691765</v>
      </c>
      <c r="F28" s="2">
        <v>0.57513159699738026</v>
      </c>
      <c r="G28" s="2">
        <v>0.50795422866940498</v>
      </c>
    </row>
    <row r="29" spans="1:7" x14ac:dyDescent="0.25">
      <c r="A29" s="2" t="s">
        <v>200</v>
      </c>
      <c r="B29" s="2" t="s">
        <v>110</v>
      </c>
      <c r="C29" s="2">
        <v>0.40067802183330059</v>
      </c>
      <c r="D29" s="2">
        <v>1.1521179229021072</v>
      </c>
      <c r="E29" s="2">
        <v>0.48731104470789433</v>
      </c>
      <c r="F29" s="2">
        <v>0.74041145853698254</v>
      </c>
      <c r="G29" s="2">
        <v>0.5495462566614151</v>
      </c>
    </row>
    <row r="30" spans="1:7" x14ac:dyDescent="0.25">
      <c r="A30" s="2" t="s">
        <v>200</v>
      </c>
      <c r="B30" s="2" t="s">
        <v>111</v>
      </c>
      <c r="C30" s="2">
        <v>0.31089847907423973</v>
      </c>
      <c r="D30" s="2">
        <v>0.44142608530819416</v>
      </c>
      <c r="E30" s="2">
        <v>0.37046039942651987</v>
      </c>
      <c r="F30" s="2">
        <v>0.36974702961742878</v>
      </c>
      <c r="G30" s="2">
        <v>0.50358553417026997</v>
      </c>
    </row>
    <row r="33" spans="1:7" x14ac:dyDescent="0.25">
      <c r="A33" s="31" t="s">
        <v>79</v>
      </c>
      <c r="B33" s="31"/>
      <c r="C33" s="31"/>
      <c r="D33" s="31"/>
      <c r="E33" s="31"/>
      <c r="F33" s="31"/>
      <c r="G33" s="31"/>
    </row>
    <row r="34" spans="1:7" x14ac:dyDescent="0.25">
      <c r="A34" s="4" t="s">
        <v>64</v>
      </c>
      <c r="B34" s="4" t="s">
        <v>5</v>
      </c>
      <c r="C34" s="4" t="s">
        <v>67</v>
      </c>
      <c r="D34" s="4" t="s">
        <v>68</v>
      </c>
      <c r="E34" s="4" t="s">
        <v>69</v>
      </c>
      <c r="F34" s="4" t="s">
        <v>70</v>
      </c>
      <c r="G34" s="4" t="s">
        <v>72</v>
      </c>
    </row>
    <row r="35" spans="1:7" x14ac:dyDescent="0.25">
      <c r="A35" s="3" t="s">
        <v>199</v>
      </c>
      <c r="B35" s="3" t="s">
        <v>107</v>
      </c>
      <c r="C35" s="3">
        <v>912092</v>
      </c>
      <c r="D35" s="3">
        <v>992664</v>
      </c>
      <c r="E35" s="3">
        <v>1012820</v>
      </c>
      <c r="F35" s="3">
        <v>1057936</v>
      </c>
      <c r="G35" s="3">
        <v>1214173</v>
      </c>
    </row>
    <row r="36" spans="1:7" x14ac:dyDescent="0.25">
      <c r="A36" s="3" t="s">
        <v>199</v>
      </c>
      <c r="B36" s="3" t="s">
        <v>108</v>
      </c>
      <c r="C36" s="3">
        <v>922603</v>
      </c>
      <c r="D36" s="3">
        <v>1008832</v>
      </c>
      <c r="E36" s="3">
        <v>1023265</v>
      </c>
      <c r="F36" s="3">
        <v>1059105</v>
      </c>
      <c r="G36" s="3">
        <v>1178863</v>
      </c>
    </row>
    <row r="37" spans="1:7" x14ac:dyDescent="0.25">
      <c r="A37" s="3" t="s">
        <v>199</v>
      </c>
      <c r="B37" s="3" t="s">
        <v>109</v>
      </c>
      <c r="C37" s="3">
        <v>957316</v>
      </c>
      <c r="D37" s="3">
        <v>1023018</v>
      </c>
      <c r="E37" s="3">
        <v>1039546</v>
      </c>
      <c r="F37" s="3">
        <v>1072079</v>
      </c>
      <c r="G37" s="3">
        <v>1177481</v>
      </c>
    </row>
    <row r="38" spans="1:7" x14ac:dyDescent="0.25">
      <c r="A38" s="3" t="s">
        <v>199</v>
      </c>
      <c r="B38" s="3" t="s">
        <v>110</v>
      </c>
      <c r="C38" s="3">
        <v>970370</v>
      </c>
      <c r="D38" s="3">
        <v>992243</v>
      </c>
      <c r="E38" s="3">
        <v>1041980</v>
      </c>
      <c r="F38" s="3">
        <v>1079992</v>
      </c>
      <c r="G38" s="3">
        <v>1194181</v>
      </c>
    </row>
    <row r="39" spans="1:7" x14ac:dyDescent="0.25">
      <c r="A39" s="3" t="s">
        <v>199</v>
      </c>
      <c r="B39" s="3" t="s">
        <v>111</v>
      </c>
      <c r="C39" s="3">
        <v>986052</v>
      </c>
      <c r="D39" s="3">
        <v>1035115</v>
      </c>
      <c r="E39" s="3">
        <v>1079617</v>
      </c>
      <c r="F39" s="3">
        <v>1139039</v>
      </c>
      <c r="G39" s="3">
        <v>1277210</v>
      </c>
    </row>
    <row r="40" spans="1:7" x14ac:dyDescent="0.25">
      <c r="A40" s="3" t="s">
        <v>200</v>
      </c>
      <c r="B40" s="3" t="s">
        <v>107</v>
      </c>
      <c r="C40" s="3">
        <v>107646</v>
      </c>
      <c r="D40" s="3">
        <v>91907</v>
      </c>
      <c r="E40" s="3">
        <v>116250</v>
      </c>
      <c r="F40" s="3">
        <v>143648</v>
      </c>
      <c r="G40" s="3">
        <v>188108</v>
      </c>
    </row>
    <row r="41" spans="1:7" x14ac:dyDescent="0.25">
      <c r="A41" s="3" t="s">
        <v>200</v>
      </c>
      <c r="B41" s="3" t="s">
        <v>108</v>
      </c>
      <c r="C41" s="3">
        <v>96848</v>
      </c>
      <c r="D41" s="3">
        <v>80022</v>
      </c>
      <c r="E41" s="3">
        <v>104082</v>
      </c>
      <c r="F41" s="3">
        <v>138796</v>
      </c>
      <c r="G41" s="3">
        <v>233308</v>
      </c>
    </row>
    <row r="42" spans="1:7" x14ac:dyDescent="0.25">
      <c r="A42" s="3" t="s">
        <v>200</v>
      </c>
      <c r="B42" s="3" t="s">
        <v>109</v>
      </c>
      <c r="C42" s="3">
        <v>62374</v>
      </c>
      <c r="D42" s="3">
        <v>70029</v>
      </c>
      <c r="E42" s="3">
        <v>92937</v>
      </c>
      <c r="F42" s="3">
        <v>127289</v>
      </c>
      <c r="G42" s="3">
        <v>206947</v>
      </c>
    </row>
    <row r="43" spans="1:7" x14ac:dyDescent="0.25">
      <c r="A43" s="3" t="s">
        <v>200</v>
      </c>
      <c r="B43" s="3" t="s">
        <v>110</v>
      </c>
      <c r="C43" s="3">
        <v>49590</v>
      </c>
      <c r="D43" s="3">
        <v>77908</v>
      </c>
      <c r="E43" s="3">
        <v>81970</v>
      </c>
      <c r="F43" s="3">
        <v>119405</v>
      </c>
      <c r="G43" s="3">
        <v>205766</v>
      </c>
    </row>
    <row r="44" spans="1:7" x14ac:dyDescent="0.25">
      <c r="A44" s="3" t="s">
        <v>200</v>
      </c>
      <c r="B44" s="3" t="s">
        <v>111</v>
      </c>
      <c r="C44" s="3">
        <v>33003</v>
      </c>
      <c r="D44" s="3">
        <v>48959</v>
      </c>
      <c r="E44" s="3">
        <v>48437</v>
      </c>
      <c r="F44" s="3">
        <v>60453</v>
      </c>
      <c r="G44" s="3">
        <v>122056</v>
      </c>
    </row>
    <row r="47" spans="1:7" x14ac:dyDescent="0.25">
      <c r="A47" s="31" t="s">
        <v>80</v>
      </c>
      <c r="B47" s="31"/>
      <c r="C47" s="31"/>
      <c r="D47" s="31"/>
      <c r="E47" s="31"/>
      <c r="F47" s="31"/>
      <c r="G47" s="31"/>
    </row>
    <row r="48" spans="1:7" x14ac:dyDescent="0.25">
      <c r="A48" s="4" t="s">
        <v>64</v>
      </c>
      <c r="B48" s="4" t="s">
        <v>5</v>
      </c>
      <c r="C48" s="4" t="s">
        <v>67</v>
      </c>
      <c r="D48" s="4" t="s">
        <v>68</v>
      </c>
      <c r="E48" s="4" t="s">
        <v>69</v>
      </c>
      <c r="F48" s="4" t="s">
        <v>70</v>
      </c>
      <c r="G48" s="4" t="s">
        <v>72</v>
      </c>
    </row>
    <row r="49" spans="1:7" x14ac:dyDescent="0.25">
      <c r="A49" s="3" t="s">
        <v>199</v>
      </c>
      <c r="B49" s="3" t="s">
        <v>107</v>
      </c>
      <c r="C49" s="3">
        <v>13095</v>
      </c>
      <c r="D49" s="3">
        <v>15444</v>
      </c>
      <c r="E49" s="3">
        <v>19639</v>
      </c>
      <c r="F49" s="3">
        <v>15692</v>
      </c>
      <c r="G49" s="3">
        <v>16334</v>
      </c>
    </row>
    <row r="50" spans="1:7" x14ac:dyDescent="0.25">
      <c r="A50" s="3" t="s">
        <v>199</v>
      </c>
      <c r="B50" s="3" t="s">
        <v>108</v>
      </c>
      <c r="C50" s="3">
        <v>11898</v>
      </c>
      <c r="D50" s="3">
        <v>14017</v>
      </c>
      <c r="E50" s="3">
        <v>17160</v>
      </c>
      <c r="F50" s="3">
        <v>13936</v>
      </c>
      <c r="G50" s="3">
        <v>14479</v>
      </c>
    </row>
    <row r="51" spans="1:7" x14ac:dyDescent="0.25">
      <c r="A51" s="3" t="s">
        <v>199</v>
      </c>
      <c r="B51" s="3" t="s">
        <v>109</v>
      </c>
      <c r="C51" s="3">
        <v>11192</v>
      </c>
      <c r="D51" s="3">
        <v>13000</v>
      </c>
      <c r="E51" s="3">
        <v>16071</v>
      </c>
      <c r="F51" s="3">
        <v>13264</v>
      </c>
      <c r="G51" s="3">
        <v>13126</v>
      </c>
    </row>
    <row r="52" spans="1:7" x14ac:dyDescent="0.25">
      <c r="A52" s="3" t="s">
        <v>199</v>
      </c>
      <c r="B52" s="3" t="s">
        <v>110</v>
      </c>
      <c r="C52" s="3">
        <v>10771</v>
      </c>
      <c r="D52" s="3">
        <v>11529</v>
      </c>
      <c r="E52" s="3">
        <v>14082</v>
      </c>
      <c r="F52" s="3">
        <v>11914</v>
      </c>
      <c r="G52" s="3">
        <v>11698</v>
      </c>
    </row>
    <row r="53" spans="1:7" x14ac:dyDescent="0.25">
      <c r="A53" s="3" t="s">
        <v>199</v>
      </c>
      <c r="B53" s="3" t="s">
        <v>111</v>
      </c>
      <c r="C53" s="3">
        <v>8846</v>
      </c>
      <c r="D53" s="3">
        <v>8919</v>
      </c>
      <c r="E53" s="3">
        <v>11968</v>
      </c>
      <c r="F53" s="3">
        <v>10621</v>
      </c>
      <c r="G53" s="3">
        <v>8932</v>
      </c>
    </row>
    <row r="54" spans="1:7" x14ac:dyDescent="0.25">
      <c r="A54" s="3" t="s">
        <v>200</v>
      </c>
      <c r="B54" s="3" t="s">
        <v>107</v>
      </c>
      <c r="C54" s="3">
        <v>1071</v>
      </c>
      <c r="D54" s="3">
        <v>1200</v>
      </c>
      <c r="E54" s="3">
        <v>1554</v>
      </c>
      <c r="F54" s="3">
        <v>1478</v>
      </c>
      <c r="G54" s="3">
        <v>1867</v>
      </c>
    </row>
    <row r="55" spans="1:7" x14ac:dyDescent="0.25">
      <c r="A55" s="3" t="s">
        <v>200</v>
      </c>
      <c r="B55" s="3" t="s">
        <v>108</v>
      </c>
      <c r="C55" s="3">
        <v>880</v>
      </c>
      <c r="D55" s="3">
        <v>938</v>
      </c>
      <c r="E55" s="3">
        <v>1258</v>
      </c>
      <c r="F55" s="3">
        <v>1417</v>
      </c>
      <c r="G55" s="3">
        <v>2001</v>
      </c>
    </row>
    <row r="56" spans="1:7" x14ac:dyDescent="0.25">
      <c r="A56" s="3" t="s">
        <v>200</v>
      </c>
      <c r="B56" s="3" t="s">
        <v>109</v>
      </c>
      <c r="C56" s="3">
        <v>572</v>
      </c>
      <c r="D56" s="3">
        <v>742</v>
      </c>
      <c r="E56" s="3">
        <v>920</v>
      </c>
      <c r="F56" s="3">
        <v>1183</v>
      </c>
      <c r="G56" s="3">
        <v>1571</v>
      </c>
    </row>
    <row r="57" spans="1:7" x14ac:dyDescent="0.25">
      <c r="A57" s="3" t="s">
        <v>200</v>
      </c>
      <c r="B57" s="3" t="s">
        <v>110</v>
      </c>
      <c r="C57" s="3">
        <v>500</v>
      </c>
      <c r="D57" s="3">
        <v>609</v>
      </c>
      <c r="E57" s="3">
        <v>811</v>
      </c>
      <c r="F57" s="3">
        <v>958</v>
      </c>
      <c r="G57" s="3">
        <v>1393</v>
      </c>
    </row>
    <row r="58" spans="1:7" x14ac:dyDescent="0.25">
      <c r="A58" s="3" t="s">
        <v>200</v>
      </c>
      <c r="B58" s="3" t="s">
        <v>111</v>
      </c>
      <c r="C58" s="3">
        <v>259</v>
      </c>
      <c r="D58" s="3">
        <v>327</v>
      </c>
      <c r="E58" s="3">
        <v>424</v>
      </c>
      <c r="F58" s="3">
        <v>485</v>
      </c>
      <c r="G58" s="3">
        <v>655</v>
      </c>
    </row>
  </sheetData>
  <mergeCells count="4">
    <mergeCell ref="A5:G5"/>
    <mergeCell ref="A19:G19"/>
    <mergeCell ref="A33:G33"/>
    <mergeCell ref="A47:G47"/>
  </mergeCells>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34"/>
  <sheetViews>
    <sheetView workbookViewId="0"/>
  </sheetViews>
  <sheetFormatPr baseColWidth="10" defaultColWidth="11.42578125" defaultRowHeight="15" x14ac:dyDescent="0.25"/>
  <cols>
    <col min="1" max="1" width="14.5703125" bestFit="1" customWidth="1"/>
    <col min="2" max="2" width="12.42578125" bestFit="1" customWidth="1"/>
  </cols>
  <sheetData>
    <row r="1" spans="1:10" x14ac:dyDescent="0.25">
      <c r="A1" s="5" t="str">
        <f>HYPERLINK("#'Indice'!A1", "Indice")</f>
        <v>Indice</v>
      </c>
    </row>
    <row r="2" spans="1:10" x14ac:dyDescent="0.25">
      <c r="A2" s="15" t="s">
        <v>116</v>
      </c>
    </row>
    <row r="3" spans="1:10" x14ac:dyDescent="0.25">
      <c r="A3" s="8" t="s">
        <v>62</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1" t="s">
        <v>117</v>
      </c>
      <c r="B7" s="1" t="s">
        <v>99</v>
      </c>
      <c r="C7" s="1">
        <v>80.874782800674396</v>
      </c>
      <c r="D7" s="1">
        <v>80.0504922866821</v>
      </c>
      <c r="E7" s="1">
        <v>80.018502473831205</v>
      </c>
      <c r="F7" s="1">
        <v>80.699849128723102</v>
      </c>
      <c r="G7" s="1">
        <v>80.119931697845502</v>
      </c>
      <c r="H7" s="1">
        <v>78.401446342468304</v>
      </c>
      <c r="I7" s="1">
        <v>81.790506839752197</v>
      </c>
      <c r="J7" s="1">
        <v>80.226731300354004</v>
      </c>
    </row>
    <row r="8" spans="1:10" x14ac:dyDescent="0.25">
      <c r="A8" s="1" t="s">
        <v>117</v>
      </c>
      <c r="B8" s="1" t="s">
        <v>100</v>
      </c>
      <c r="C8" s="1">
        <v>80.882126092910795</v>
      </c>
      <c r="D8" s="1">
        <v>77.9489874839783</v>
      </c>
      <c r="E8" s="1">
        <v>77.920126914977999</v>
      </c>
      <c r="F8" s="1">
        <v>78.619813919067397</v>
      </c>
      <c r="G8" s="1">
        <v>77.695041894912706</v>
      </c>
      <c r="H8" s="1">
        <v>76.568496227264404</v>
      </c>
      <c r="I8" s="1">
        <v>79.399085044860797</v>
      </c>
      <c r="J8" s="1">
        <v>78.8054585456848</v>
      </c>
    </row>
    <row r="9" spans="1:10" x14ac:dyDescent="0.25">
      <c r="A9" s="1" t="s">
        <v>118</v>
      </c>
      <c r="B9" s="1" t="s">
        <v>99</v>
      </c>
      <c r="C9" s="1">
        <v>19.1252157092094</v>
      </c>
      <c r="D9" s="1">
        <v>19.949510693550099</v>
      </c>
      <c r="E9" s="1">
        <v>19.9814960360527</v>
      </c>
      <c r="F9" s="1">
        <v>19.300150871276902</v>
      </c>
      <c r="G9" s="1">
        <v>19.8800668120384</v>
      </c>
      <c r="H9" s="1">
        <v>21.598556637763998</v>
      </c>
      <c r="I9" s="1">
        <v>18.209493160247799</v>
      </c>
      <c r="J9" s="1">
        <v>19.773271679878199</v>
      </c>
    </row>
    <row r="10" spans="1:10" x14ac:dyDescent="0.25">
      <c r="A10" s="1" t="s">
        <v>118</v>
      </c>
      <c r="B10" s="1" t="s">
        <v>100</v>
      </c>
      <c r="C10" s="1">
        <v>19.117870926857002</v>
      </c>
      <c r="D10" s="1">
        <v>22.051011025905598</v>
      </c>
      <c r="E10" s="1">
        <v>22.079873085022001</v>
      </c>
      <c r="F10" s="1">
        <v>21.380186080932599</v>
      </c>
      <c r="G10" s="1">
        <v>22.304961085319501</v>
      </c>
      <c r="H10" s="1">
        <v>23.431503772735599</v>
      </c>
      <c r="I10" s="1">
        <v>20.600913465023002</v>
      </c>
      <c r="J10" s="1">
        <v>21.194538474082901</v>
      </c>
    </row>
    <row r="13" spans="1:10" x14ac:dyDescent="0.25">
      <c r="A13" s="31" t="s">
        <v>78</v>
      </c>
      <c r="B13" s="31"/>
      <c r="C13" s="31"/>
      <c r="D13" s="31"/>
      <c r="E13" s="31"/>
      <c r="F13" s="31"/>
      <c r="G13" s="31"/>
      <c r="H13" s="31"/>
      <c r="I13" s="31"/>
      <c r="J13" s="31"/>
    </row>
    <row r="14" spans="1:10" x14ac:dyDescent="0.25">
      <c r="A14" s="4" t="s">
        <v>64</v>
      </c>
      <c r="B14" s="4" t="s">
        <v>5</v>
      </c>
      <c r="C14" s="4" t="s">
        <v>65</v>
      </c>
      <c r="D14" s="4" t="s">
        <v>66</v>
      </c>
      <c r="E14" s="4" t="s">
        <v>67</v>
      </c>
      <c r="F14" s="4" t="s">
        <v>68</v>
      </c>
      <c r="G14" s="4" t="s">
        <v>69</v>
      </c>
      <c r="H14" s="4" t="s">
        <v>70</v>
      </c>
      <c r="I14" s="4" t="s">
        <v>71</v>
      </c>
      <c r="J14" s="4" t="s">
        <v>72</v>
      </c>
    </row>
    <row r="15" spans="1:10" x14ac:dyDescent="0.25">
      <c r="A15" s="2" t="s">
        <v>117</v>
      </c>
      <c r="B15" s="2" t="s">
        <v>99</v>
      </c>
      <c r="C15" s="2">
        <v>0.36289638374000799</v>
      </c>
      <c r="D15" s="2">
        <v>0.39633959531784102</v>
      </c>
      <c r="E15" s="2">
        <v>0.52816220559179805</v>
      </c>
      <c r="F15" s="2">
        <v>0.48831915482878702</v>
      </c>
      <c r="G15" s="2">
        <v>0.33797970972955199</v>
      </c>
      <c r="H15" s="2">
        <v>0.41133454069495201</v>
      </c>
      <c r="I15" s="2">
        <v>0.50795814022421804</v>
      </c>
      <c r="J15" s="2">
        <v>0.30243974179029498</v>
      </c>
    </row>
    <row r="16" spans="1:10" x14ac:dyDescent="0.25">
      <c r="A16" s="2" t="s">
        <v>117</v>
      </c>
      <c r="B16" s="2" t="s">
        <v>100</v>
      </c>
      <c r="C16" s="2">
        <v>0.49909697845578199</v>
      </c>
      <c r="D16" s="2">
        <v>0.58781285770237401</v>
      </c>
      <c r="E16" s="2">
        <v>0.72331568226218201</v>
      </c>
      <c r="F16" s="2">
        <v>0.53432635031640496</v>
      </c>
      <c r="G16" s="2">
        <v>0.382825871929526</v>
      </c>
      <c r="H16" s="2">
        <v>0.52921613678336099</v>
      </c>
      <c r="I16" s="2">
        <v>0.35244375467300398</v>
      </c>
      <c r="J16" s="2">
        <v>0.29840313363820298</v>
      </c>
    </row>
    <row r="17" spans="1:10" x14ac:dyDescent="0.25">
      <c r="A17" s="2" t="s">
        <v>118</v>
      </c>
      <c r="B17" s="2" t="s">
        <v>99</v>
      </c>
      <c r="C17" s="2">
        <v>0.36289638374000799</v>
      </c>
      <c r="D17" s="2">
        <v>0.39633959531784102</v>
      </c>
      <c r="E17" s="2">
        <v>0.52816220559179805</v>
      </c>
      <c r="F17" s="2">
        <v>0.48831915482878702</v>
      </c>
      <c r="G17" s="2">
        <v>0.33797970972955199</v>
      </c>
      <c r="H17" s="2">
        <v>0.41133454069495201</v>
      </c>
      <c r="I17" s="2">
        <v>0.50795814022421804</v>
      </c>
      <c r="J17" s="2">
        <v>0.30243974179029498</v>
      </c>
    </row>
    <row r="18" spans="1:10" x14ac:dyDescent="0.25">
      <c r="A18" s="2" t="s">
        <v>118</v>
      </c>
      <c r="B18" s="2" t="s">
        <v>100</v>
      </c>
      <c r="C18" s="2">
        <v>0.49909697845578199</v>
      </c>
      <c r="D18" s="2">
        <v>0.58781285770237401</v>
      </c>
      <c r="E18" s="2">
        <v>0.72331568226218201</v>
      </c>
      <c r="F18" s="2">
        <v>0.53432635031640496</v>
      </c>
      <c r="G18" s="2">
        <v>0.382825871929526</v>
      </c>
      <c r="H18" s="2">
        <v>0.52921613678336099</v>
      </c>
      <c r="I18" s="2">
        <v>0.35244375467300398</v>
      </c>
      <c r="J18" s="2">
        <v>0.29840313363820298</v>
      </c>
    </row>
    <row r="21" spans="1:10" x14ac:dyDescent="0.25">
      <c r="A21" s="31" t="s">
        <v>79</v>
      </c>
      <c r="B21" s="31"/>
      <c r="C21" s="31"/>
      <c r="D21" s="31"/>
      <c r="E21" s="31"/>
      <c r="F21" s="31"/>
      <c r="G21" s="31"/>
      <c r="H21" s="31"/>
      <c r="I21" s="31"/>
      <c r="J21" s="31"/>
    </row>
    <row r="22" spans="1:10" x14ac:dyDescent="0.25">
      <c r="A22" s="4" t="s">
        <v>64</v>
      </c>
      <c r="B22" s="4" t="s">
        <v>5</v>
      </c>
      <c r="C22" s="4" t="s">
        <v>65</v>
      </c>
      <c r="D22" s="4" t="s">
        <v>66</v>
      </c>
      <c r="E22" s="4" t="s">
        <v>67</v>
      </c>
      <c r="F22" s="4" t="s">
        <v>68</v>
      </c>
      <c r="G22" s="4" t="s">
        <v>69</v>
      </c>
      <c r="H22" s="4" t="s">
        <v>70</v>
      </c>
      <c r="I22" s="4" t="s">
        <v>71</v>
      </c>
      <c r="J22" s="4" t="s">
        <v>72</v>
      </c>
    </row>
    <row r="23" spans="1:10" x14ac:dyDescent="0.25">
      <c r="A23" s="3" t="s">
        <v>117</v>
      </c>
      <c r="B23" s="3" t="s">
        <v>99</v>
      </c>
      <c r="C23" s="3">
        <v>2558012</v>
      </c>
      <c r="D23" s="3">
        <v>2646470</v>
      </c>
      <c r="E23" s="3">
        <v>2615372</v>
      </c>
      <c r="F23" s="3">
        <v>2873373</v>
      </c>
      <c r="G23" s="3">
        <v>2916110</v>
      </c>
      <c r="H23" s="3">
        <v>2877460</v>
      </c>
      <c r="I23" s="3">
        <v>3064175</v>
      </c>
      <c r="J23" s="3">
        <v>2936985</v>
      </c>
    </row>
    <row r="24" spans="1:10" x14ac:dyDescent="0.25">
      <c r="A24" s="3" t="s">
        <v>117</v>
      </c>
      <c r="B24" s="3" t="s">
        <v>100</v>
      </c>
      <c r="C24" s="3">
        <v>1024339</v>
      </c>
      <c r="D24" s="3">
        <v>1153069</v>
      </c>
      <c r="E24" s="3">
        <v>1409586</v>
      </c>
      <c r="F24" s="3">
        <v>1462382</v>
      </c>
      <c r="G24" s="3">
        <v>1554851</v>
      </c>
      <c r="H24" s="3">
        <v>1782193</v>
      </c>
      <c r="I24" s="3">
        <v>2293761</v>
      </c>
      <c r="J24" s="3">
        <v>2629925</v>
      </c>
    </row>
    <row r="25" spans="1:10" x14ac:dyDescent="0.25">
      <c r="A25" s="3" t="s">
        <v>118</v>
      </c>
      <c r="B25" s="3" t="s">
        <v>99</v>
      </c>
      <c r="C25" s="3">
        <v>604917</v>
      </c>
      <c r="D25" s="3">
        <v>659531</v>
      </c>
      <c r="E25" s="3">
        <v>653087</v>
      </c>
      <c r="F25" s="3">
        <v>687195</v>
      </c>
      <c r="G25" s="3">
        <v>723571</v>
      </c>
      <c r="H25" s="3">
        <v>792702</v>
      </c>
      <c r="I25" s="3">
        <v>682195</v>
      </c>
      <c r="J25" s="3">
        <v>723871</v>
      </c>
    </row>
    <row r="26" spans="1:10" x14ac:dyDescent="0.25">
      <c r="A26" s="3" t="s">
        <v>118</v>
      </c>
      <c r="B26" s="3" t="s">
        <v>100</v>
      </c>
      <c r="C26" s="3">
        <v>242120</v>
      </c>
      <c r="D26" s="3">
        <v>326192</v>
      </c>
      <c r="E26" s="3">
        <v>399428</v>
      </c>
      <c r="F26" s="3">
        <v>397686</v>
      </c>
      <c r="G26" s="3">
        <v>446372</v>
      </c>
      <c r="H26" s="3">
        <v>545387</v>
      </c>
      <c r="I26" s="3">
        <v>595140</v>
      </c>
      <c r="J26" s="3">
        <v>707312</v>
      </c>
    </row>
    <row r="29" spans="1:10" x14ac:dyDescent="0.25">
      <c r="A29" s="31" t="s">
        <v>80</v>
      </c>
      <c r="B29" s="31"/>
      <c r="C29" s="31"/>
      <c r="D29" s="31"/>
      <c r="E29" s="31"/>
      <c r="F29" s="31"/>
      <c r="G29" s="31"/>
      <c r="H29" s="31"/>
      <c r="I29" s="31"/>
      <c r="J29" s="31"/>
    </row>
    <row r="30" spans="1:10" x14ac:dyDescent="0.25">
      <c r="A30" s="4" t="s">
        <v>64</v>
      </c>
      <c r="B30" s="4" t="s">
        <v>5</v>
      </c>
      <c r="C30" s="4" t="s">
        <v>65</v>
      </c>
      <c r="D30" s="4" t="s">
        <v>66</v>
      </c>
      <c r="E30" s="4" t="s">
        <v>67</v>
      </c>
      <c r="F30" s="4" t="s">
        <v>68</v>
      </c>
      <c r="G30" s="4" t="s">
        <v>69</v>
      </c>
      <c r="H30" s="4" t="s">
        <v>70</v>
      </c>
      <c r="I30" s="4" t="s">
        <v>71</v>
      </c>
      <c r="J30" s="4" t="s">
        <v>72</v>
      </c>
    </row>
    <row r="31" spans="1:10" x14ac:dyDescent="0.25">
      <c r="A31" s="3" t="s">
        <v>117</v>
      </c>
      <c r="B31" s="3" t="s">
        <v>99</v>
      </c>
      <c r="C31" s="3">
        <v>43853</v>
      </c>
      <c r="D31" s="3">
        <v>39807</v>
      </c>
      <c r="E31" s="3">
        <v>29658</v>
      </c>
      <c r="F31" s="3">
        <v>34250</v>
      </c>
      <c r="G31" s="3">
        <v>42328</v>
      </c>
      <c r="H31" s="3">
        <v>33113</v>
      </c>
      <c r="I31" s="3">
        <v>26188</v>
      </c>
      <c r="J31" s="3">
        <v>27547</v>
      </c>
    </row>
    <row r="32" spans="1:10" x14ac:dyDescent="0.25">
      <c r="A32" s="3" t="s">
        <v>117</v>
      </c>
      <c r="B32" s="3" t="s">
        <v>100</v>
      </c>
      <c r="C32" s="3">
        <v>15943</v>
      </c>
      <c r="D32" s="3">
        <v>16653</v>
      </c>
      <c r="E32" s="3">
        <v>17255</v>
      </c>
      <c r="F32" s="3">
        <v>19495</v>
      </c>
      <c r="G32" s="3">
        <v>24696</v>
      </c>
      <c r="H32" s="3">
        <v>22760</v>
      </c>
      <c r="I32" s="3">
        <v>24584</v>
      </c>
      <c r="J32" s="3">
        <v>28556</v>
      </c>
    </row>
    <row r="33" spans="1:10" x14ac:dyDescent="0.25">
      <c r="A33" s="3" t="s">
        <v>118</v>
      </c>
      <c r="B33" s="3" t="s">
        <v>99</v>
      </c>
      <c r="C33" s="3">
        <v>10077</v>
      </c>
      <c r="D33" s="3">
        <v>10040</v>
      </c>
      <c r="E33" s="3">
        <v>7036</v>
      </c>
      <c r="F33" s="3">
        <v>7647</v>
      </c>
      <c r="G33" s="3">
        <v>9729</v>
      </c>
      <c r="H33" s="3">
        <v>8337</v>
      </c>
      <c r="I33" s="3">
        <v>5471</v>
      </c>
      <c r="J33" s="3">
        <v>7327</v>
      </c>
    </row>
    <row r="34" spans="1:10" x14ac:dyDescent="0.25">
      <c r="A34" s="3" t="s">
        <v>118</v>
      </c>
      <c r="B34" s="3" t="s">
        <v>100</v>
      </c>
      <c r="C34" s="3">
        <v>3759</v>
      </c>
      <c r="D34" s="3">
        <v>4960</v>
      </c>
      <c r="E34" s="3">
        <v>4921</v>
      </c>
      <c r="F34" s="3">
        <v>5332</v>
      </c>
      <c r="G34" s="3">
        <v>7134</v>
      </c>
      <c r="H34" s="3">
        <v>6738</v>
      </c>
      <c r="I34" s="3">
        <v>6668</v>
      </c>
      <c r="J34" s="3">
        <v>8626</v>
      </c>
    </row>
  </sheetData>
  <mergeCells count="4">
    <mergeCell ref="A5:J5"/>
    <mergeCell ref="A13:J13"/>
    <mergeCell ref="A21:J21"/>
    <mergeCell ref="A29:J29"/>
  </mergeCells>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50"/>
  <sheetViews>
    <sheetView workbookViewId="0"/>
  </sheetViews>
  <sheetFormatPr baseColWidth="10" defaultColWidth="11.42578125" defaultRowHeight="15" x14ac:dyDescent="0.25"/>
  <cols>
    <col min="1" max="1" width="14.5703125" bestFit="1" customWidth="1"/>
    <col min="2" max="2" width="12.42578125" bestFit="1" customWidth="1"/>
  </cols>
  <sheetData>
    <row r="1" spans="1:10" x14ac:dyDescent="0.25">
      <c r="A1" s="5" t="str">
        <f>HYPERLINK("#'Indice'!A1", "Indice")</f>
        <v>Indice</v>
      </c>
    </row>
    <row r="2" spans="1:10" x14ac:dyDescent="0.25">
      <c r="A2" s="15" t="s">
        <v>116</v>
      </c>
    </row>
    <row r="3" spans="1:10" x14ac:dyDescent="0.25">
      <c r="A3" s="8" t="s">
        <v>62</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1" t="s">
        <v>117</v>
      </c>
      <c r="B7" s="1" t="s">
        <v>101</v>
      </c>
      <c r="C7" s="1">
        <v>54.941380023956299</v>
      </c>
      <c r="D7" s="1">
        <v>55.532819032669103</v>
      </c>
      <c r="E7" s="1">
        <v>58.842664957046502</v>
      </c>
      <c r="F7" s="1">
        <v>58.219361305236802</v>
      </c>
      <c r="G7" s="1">
        <v>59.637910127639799</v>
      </c>
      <c r="H7" s="1">
        <v>59.436798095703097</v>
      </c>
      <c r="I7" s="1">
        <v>64.071387052535997</v>
      </c>
      <c r="J7" s="1">
        <v>62.776273488998399</v>
      </c>
    </row>
    <row r="8" spans="1:10" x14ac:dyDescent="0.25">
      <c r="A8" s="1" t="s">
        <v>117</v>
      </c>
      <c r="B8" s="1" t="s">
        <v>102</v>
      </c>
      <c r="C8" s="1">
        <v>74.038428068160997</v>
      </c>
      <c r="D8" s="1">
        <v>72.366243600845294</v>
      </c>
      <c r="E8" s="1">
        <v>72.945678234100299</v>
      </c>
      <c r="F8" s="1">
        <v>74.211549758911104</v>
      </c>
      <c r="G8" s="1">
        <v>73.540776968002305</v>
      </c>
      <c r="H8" s="1">
        <v>71.501624584197998</v>
      </c>
      <c r="I8" s="1">
        <v>76.618635654449506</v>
      </c>
      <c r="J8" s="1">
        <v>76.345431804656997</v>
      </c>
    </row>
    <row r="9" spans="1:10" x14ac:dyDescent="0.25">
      <c r="A9" s="1" t="s">
        <v>117</v>
      </c>
      <c r="B9" s="1" t="s">
        <v>103</v>
      </c>
      <c r="C9" s="1">
        <v>85.132908821106</v>
      </c>
      <c r="D9" s="1">
        <v>82.890713214874296</v>
      </c>
      <c r="E9" s="1">
        <v>81.724905967712402</v>
      </c>
      <c r="F9" s="1">
        <v>82.455831766128497</v>
      </c>
      <c r="G9" s="1">
        <v>81.162679195404095</v>
      </c>
      <c r="H9" s="1">
        <v>79.060781002044706</v>
      </c>
      <c r="I9" s="1">
        <v>81.785064935684204</v>
      </c>
      <c r="J9" s="1">
        <v>80.881100893020601</v>
      </c>
    </row>
    <row r="10" spans="1:10" x14ac:dyDescent="0.25">
      <c r="A10" s="1" t="s">
        <v>117</v>
      </c>
      <c r="B10" s="1" t="s">
        <v>104</v>
      </c>
      <c r="C10" s="1">
        <v>90.656751394271893</v>
      </c>
      <c r="D10" s="1">
        <v>89.078050851821899</v>
      </c>
      <c r="E10" s="1">
        <v>88.868963718414307</v>
      </c>
      <c r="F10" s="1">
        <v>89.266097545623794</v>
      </c>
      <c r="G10" s="1">
        <v>88.080716133117704</v>
      </c>
      <c r="H10" s="1">
        <v>87.309724092483506</v>
      </c>
      <c r="I10" s="1">
        <v>88.180202245712294</v>
      </c>
      <c r="J10" s="1">
        <v>85.597729682922406</v>
      </c>
    </row>
    <row r="11" spans="1:10" x14ac:dyDescent="0.25">
      <c r="A11" s="1" t="s">
        <v>118</v>
      </c>
      <c r="B11" s="1" t="s">
        <v>101</v>
      </c>
      <c r="C11" s="1">
        <v>45.058619976043701</v>
      </c>
      <c r="D11" s="1">
        <v>44.467180967330897</v>
      </c>
      <c r="E11" s="1">
        <v>41.157335042953498</v>
      </c>
      <c r="F11" s="1">
        <v>41.780638694763198</v>
      </c>
      <c r="G11" s="1">
        <v>40.362089872360201</v>
      </c>
      <c r="H11" s="1">
        <v>40.563201904296903</v>
      </c>
      <c r="I11" s="1">
        <v>35.9286099672318</v>
      </c>
      <c r="J11" s="1">
        <v>37.223729491233797</v>
      </c>
    </row>
    <row r="12" spans="1:10" x14ac:dyDescent="0.25">
      <c r="A12" s="1" t="s">
        <v>118</v>
      </c>
      <c r="B12" s="1" t="s">
        <v>102</v>
      </c>
      <c r="C12" s="1">
        <v>25.961571931839</v>
      </c>
      <c r="D12" s="1">
        <v>27.633753418922399</v>
      </c>
      <c r="E12" s="1">
        <v>27.054321765899701</v>
      </c>
      <c r="F12" s="1">
        <v>25.788450241088899</v>
      </c>
      <c r="G12" s="1">
        <v>26.459220051765399</v>
      </c>
      <c r="H12" s="1">
        <v>28.498375415801998</v>
      </c>
      <c r="I12" s="1">
        <v>23.381365835666699</v>
      </c>
      <c r="J12" s="1">
        <v>23.654566705226902</v>
      </c>
    </row>
    <row r="13" spans="1:10" x14ac:dyDescent="0.25">
      <c r="A13" s="1" t="s">
        <v>118</v>
      </c>
      <c r="B13" s="1" t="s">
        <v>103</v>
      </c>
      <c r="C13" s="1">
        <v>14.8670896887779</v>
      </c>
      <c r="D13" s="1">
        <v>17.109285295009599</v>
      </c>
      <c r="E13" s="1">
        <v>18.2750925421715</v>
      </c>
      <c r="F13" s="1">
        <v>17.544166743755301</v>
      </c>
      <c r="G13" s="1">
        <v>18.837319314479799</v>
      </c>
      <c r="H13" s="1">
        <v>20.939216017723101</v>
      </c>
      <c r="I13" s="1">
        <v>18.214933574199701</v>
      </c>
      <c r="J13" s="1">
        <v>19.1189005970955</v>
      </c>
    </row>
    <row r="14" spans="1:10" x14ac:dyDescent="0.25">
      <c r="A14" s="1" t="s">
        <v>118</v>
      </c>
      <c r="B14" s="1" t="s">
        <v>104</v>
      </c>
      <c r="C14" s="1">
        <v>9.3432500958442706</v>
      </c>
      <c r="D14" s="1">
        <v>10.9219469130039</v>
      </c>
      <c r="E14" s="1">
        <v>11.1310340464115</v>
      </c>
      <c r="F14" s="1">
        <v>10.7339031994343</v>
      </c>
      <c r="G14" s="1">
        <v>11.9192831218243</v>
      </c>
      <c r="H14" s="1">
        <v>12.6902788877487</v>
      </c>
      <c r="I14" s="1">
        <v>11.8197955191135</v>
      </c>
      <c r="J14" s="1">
        <v>14.402270317077599</v>
      </c>
    </row>
    <row r="17" spans="1:10" x14ac:dyDescent="0.25">
      <c r="A17" s="31" t="s">
        <v>78</v>
      </c>
      <c r="B17" s="31"/>
      <c r="C17" s="31"/>
      <c r="D17" s="31"/>
      <c r="E17" s="31"/>
      <c r="F17" s="31"/>
      <c r="G17" s="31"/>
      <c r="H17" s="31"/>
      <c r="I17" s="31"/>
      <c r="J17" s="31"/>
    </row>
    <row r="18" spans="1:10" x14ac:dyDescent="0.25">
      <c r="A18" s="4" t="s">
        <v>64</v>
      </c>
      <c r="B18" s="4" t="s">
        <v>5</v>
      </c>
      <c r="C18" s="4" t="s">
        <v>65</v>
      </c>
      <c r="D18" s="4" t="s">
        <v>66</v>
      </c>
      <c r="E18" s="4" t="s">
        <v>67</v>
      </c>
      <c r="F18" s="4" t="s">
        <v>68</v>
      </c>
      <c r="G18" s="4" t="s">
        <v>69</v>
      </c>
      <c r="H18" s="4" t="s">
        <v>70</v>
      </c>
      <c r="I18" s="4" t="s">
        <v>71</v>
      </c>
      <c r="J18" s="4" t="s">
        <v>72</v>
      </c>
    </row>
    <row r="19" spans="1:10" x14ac:dyDescent="0.25">
      <c r="A19" s="2" t="s">
        <v>117</v>
      </c>
      <c r="B19" s="2" t="s">
        <v>101</v>
      </c>
      <c r="C19" s="2">
        <v>1.46085675805807</v>
      </c>
      <c r="D19" s="2">
        <v>1.6994882375001901</v>
      </c>
      <c r="E19" s="2">
        <v>1.73575468361378</v>
      </c>
      <c r="F19" s="2">
        <v>1.7674513161182399</v>
      </c>
      <c r="G19" s="2">
        <v>2.4939002469182001</v>
      </c>
      <c r="H19" s="2">
        <v>1.8079070374369599</v>
      </c>
      <c r="I19" s="2">
        <v>1.4275436289608501</v>
      </c>
      <c r="J19" s="2">
        <v>0.96085257828235604</v>
      </c>
    </row>
    <row r="20" spans="1:10" x14ac:dyDescent="0.25">
      <c r="A20" s="2" t="s">
        <v>117</v>
      </c>
      <c r="B20" s="2" t="s">
        <v>102</v>
      </c>
      <c r="C20" s="2">
        <v>0.69697163999080702</v>
      </c>
      <c r="D20" s="2">
        <v>0.78291222453117404</v>
      </c>
      <c r="E20" s="2">
        <v>0.91758836060762405</v>
      </c>
      <c r="F20" s="2">
        <v>0.78520225360989604</v>
      </c>
      <c r="G20" s="2">
        <v>0.56473063305020299</v>
      </c>
      <c r="H20" s="2">
        <v>0.71632466278970197</v>
      </c>
      <c r="I20" s="2">
        <v>0.75668483041226897</v>
      </c>
      <c r="J20" s="2">
        <v>0.44451141729950899</v>
      </c>
    </row>
    <row r="21" spans="1:10" x14ac:dyDescent="0.25">
      <c r="A21" s="2" t="s">
        <v>117</v>
      </c>
      <c r="B21" s="2" t="s">
        <v>103</v>
      </c>
      <c r="C21" s="2">
        <v>0.42485194280743599</v>
      </c>
      <c r="D21" s="2">
        <v>0.48281345516443303</v>
      </c>
      <c r="E21" s="2">
        <v>0.71975006721913803</v>
      </c>
      <c r="F21" s="2">
        <v>0.488137546926737</v>
      </c>
      <c r="G21" s="2">
        <v>0.37394827231764799</v>
      </c>
      <c r="H21" s="2">
        <v>0.47155590727925301</v>
      </c>
      <c r="I21" s="2">
        <v>0.44055553153157201</v>
      </c>
      <c r="J21" s="2">
        <v>0.35583213903009903</v>
      </c>
    </row>
    <row r="22" spans="1:10" x14ac:dyDescent="0.25">
      <c r="A22" s="2" t="s">
        <v>117</v>
      </c>
      <c r="B22" s="2" t="s">
        <v>104</v>
      </c>
      <c r="C22" s="2">
        <v>0.34687737934291402</v>
      </c>
      <c r="D22" s="2">
        <v>0.36282194778323201</v>
      </c>
      <c r="E22" s="2">
        <v>0.47478596679866297</v>
      </c>
      <c r="F22" s="2">
        <v>0.39370725862681899</v>
      </c>
      <c r="G22" s="2">
        <v>0.31583628151565801</v>
      </c>
      <c r="H22" s="2">
        <v>0.33711632713675499</v>
      </c>
      <c r="I22" s="2">
        <v>0.29240406583994599</v>
      </c>
      <c r="J22" s="2">
        <v>0.280139734968543</v>
      </c>
    </row>
    <row r="23" spans="1:10" x14ac:dyDescent="0.25">
      <c r="A23" s="2" t="s">
        <v>118</v>
      </c>
      <c r="B23" s="2" t="s">
        <v>101</v>
      </c>
      <c r="C23" s="2">
        <v>1.46085675805807</v>
      </c>
      <c r="D23" s="2">
        <v>1.6994882375001901</v>
      </c>
      <c r="E23" s="2">
        <v>1.73575468361378</v>
      </c>
      <c r="F23" s="2">
        <v>1.7674513161182399</v>
      </c>
      <c r="G23" s="2">
        <v>2.4939002469182001</v>
      </c>
      <c r="H23" s="2">
        <v>1.8079070374369599</v>
      </c>
      <c r="I23" s="2">
        <v>1.4275436289608501</v>
      </c>
      <c r="J23" s="2">
        <v>0.96085257828235604</v>
      </c>
    </row>
    <row r="24" spans="1:10" x14ac:dyDescent="0.25">
      <c r="A24" s="2" t="s">
        <v>118</v>
      </c>
      <c r="B24" s="2" t="s">
        <v>102</v>
      </c>
      <c r="C24" s="2">
        <v>0.69697163999080702</v>
      </c>
      <c r="D24" s="2">
        <v>0.78291222453117404</v>
      </c>
      <c r="E24" s="2">
        <v>0.91758836060762405</v>
      </c>
      <c r="F24" s="2">
        <v>0.78520225360989604</v>
      </c>
      <c r="G24" s="2">
        <v>0.56473063305020299</v>
      </c>
      <c r="H24" s="2">
        <v>0.71632466278970197</v>
      </c>
      <c r="I24" s="2">
        <v>0.75668483041226897</v>
      </c>
      <c r="J24" s="2">
        <v>0.44451141729950899</v>
      </c>
    </row>
    <row r="25" spans="1:10" x14ac:dyDescent="0.25">
      <c r="A25" s="2" t="s">
        <v>118</v>
      </c>
      <c r="B25" s="2" t="s">
        <v>103</v>
      </c>
      <c r="C25" s="2">
        <v>0.42485194280743599</v>
      </c>
      <c r="D25" s="2">
        <v>0.48281345516443303</v>
      </c>
      <c r="E25" s="2">
        <v>0.71975006721913803</v>
      </c>
      <c r="F25" s="2">
        <v>0.488137546926737</v>
      </c>
      <c r="G25" s="2">
        <v>0.37394827231764799</v>
      </c>
      <c r="H25" s="2">
        <v>0.47155590727925301</v>
      </c>
      <c r="I25" s="2">
        <v>0.44055553153157201</v>
      </c>
      <c r="J25" s="2">
        <v>0.35583213903009903</v>
      </c>
    </row>
    <row r="26" spans="1:10" x14ac:dyDescent="0.25">
      <c r="A26" s="2" t="s">
        <v>118</v>
      </c>
      <c r="B26" s="2" t="s">
        <v>104</v>
      </c>
      <c r="C26" s="2">
        <v>0.34687737934291402</v>
      </c>
      <c r="D26" s="2">
        <v>0.36282194778323201</v>
      </c>
      <c r="E26" s="2">
        <v>0.47478596679866297</v>
      </c>
      <c r="F26" s="2">
        <v>0.39370725862681899</v>
      </c>
      <c r="G26" s="2">
        <v>0.31583628151565801</v>
      </c>
      <c r="H26" s="2">
        <v>0.33711632713675499</v>
      </c>
      <c r="I26" s="2">
        <v>0.29240406583994599</v>
      </c>
      <c r="J26" s="2">
        <v>0.280139734968543</v>
      </c>
    </row>
    <row r="29" spans="1:10" x14ac:dyDescent="0.25">
      <c r="A29" s="31" t="s">
        <v>79</v>
      </c>
      <c r="B29" s="31"/>
      <c r="C29" s="31"/>
      <c r="D29" s="31"/>
      <c r="E29" s="31"/>
      <c r="F29" s="31"/>
      <c r="G29" s="31"/>
      <c r="H29" s="31"/>
      <c r="I29" s="31"/>
      <c r="J29" s="31"/>
    </row>
    <row r="30" spans="1:10" x14ac:dyDescent="0.25">
      <c r="A30" s="4" t="s">
        <v>64</v>
      </c>
      <c r="B30" s="4" t="s">
        <v>5</v>
      </c>
      <c r="C30" s="4" t="s">
        <v>65</v>
      </c>
      <c r="D30" s="4" t="s">
        <v>66</v>
      </c>
      <c r="E30" s="4" t="s">
        <v>67</v>
      </c>
      <c r="F30" s="4" t="s">
        <v>68</v>
      </c>
      <c r="G30" s="4" t="s">
        <v>69</v>
      </c>
      <c r="H30" s="4" t="s">
        <v>70</v>
      </c>
      <c r="I30" s="4" t="s">
        <v>71</v>
      </c>
      <c r="J30" s="4" t="s">
        <v>72</v>
      </c>
    </row>
    <row r="31" spans="1:10" x14ac:dyDescent="0.25">
      <c r="A31" s="3" t="s">
        <v>117</v>
      </c>
      <c r="B31" s="3" t="s">
        <v>101</v>
      </c>
      <c r="C31" s="3">
        <v>180322</v>
      </c>
      <c r="D31" s="3">
        <v>188068</v>
      </c>
      <c r="E31" s="3">
        <v>229008</v>
      </c>
      <c r="F31" s="3">
        <v>252431</v>
      </c>
      <c r="G31" s="3">
        <v>266755</v>
      </c>
      <c r="H31" s="3">
        <v>302207</v>
      </c>
      <c r="I31" s="3">
        <v>320619</v>
      </c>
      <c r="J31" s="3">
        <v>342260</v>
      </c>
    </row>
    <row r="32" spans="1:10" x14ac:dyDescent="0.25">
      <c r="A32" s="3" t="s">
        <v>117</v>
      </c>
      <c r="B32" s="3" t="s">
        <v>102</v>
      </c>
      <c r="C32" s="3">
        <v>1044315</v>
      </c>
      <c r="D32" s="3">
        <v>1087525</v>
      </c>
      <c r="E32" s="3">
        <v>1154431</v>
      </c>
      <c r="F32" s="3">
        <v>1218593</v>
      </c>
      <c r="G32" s="3">
        <v>1237556</v>
      </c>
      <c r="H32" s="3">
        <v>1275067</v>
      </c>
      <c r="I32" s="3">
        <v>1601911</v>
      </c>
      <c r="J32" s="3">
        <v>1655921</v>
      </c>
    </row>
    <row r="33" spans="1:10" x14ac:dyDescent="0.25">
      <c r="A33" s="3" t="s">
        <v>117</v>
      </c>
      <c r="B33" s="3" t="s">
        <v>103</v>
      </c>
      <c r="C33" s="3">
        <v>1252197</v>
      </c>
      <c r="D33" s="3">
        <v>1317688</v>
      </c>
      <c r="E33" s="3">
        <v>1355370</v>
      </c>
      <c r="F33" s="3">
        <v>1464503</v>
      </c>
      <c r="G33" s="3">
        <v>1472890</v>
      </c>
      <c r="H33" s="3">
        <v>1469283</v>
      </c>
      <c r="I33" s="3">
        <v>1671542</v>
      </c>
      <c r="J33" s="3">
        <v>1682191</v>
      </c>
    </row>
    <row r="34" spans="1:10" x14ac:dyDescent="0.25">
      <c r="A34" s="3" t="s">
        <v>117</v>
      </c>
      <c r="B34" s="3" t="s">
        <v>104</v>
      </c>
      <c r="C34" s="3">
        <v>1105385</v>
      </c>
      <c r="D34" s="3">
        <v>1205985</v>
      </c>
      <c r="E34" s="3">
        <v>1286149</v>
      </c>
      <c r="F34" s="3">
        <v>1400228</v>
      </c>
      <c r="G34" s="3">
        <v>1493760</v>
      </c>
      <c r="H34" s="3">
        <v>1613096</v>
      </c>
      <c r="I34" s="3">
        <v>1763754</v>
      </c>
      <c r="J34" s="3">
        <v>1886443</v>
      </c>
    </row>
    <row r="35" spans="1:10" x14ac:dyDescent="0.25">
      <c r="A35" s="3" t="s">
        <v>118</v>
      </c>
      <c r="B35" s="3" t="s">
        <v>101</v>
      </c>
      <c r="C35" s="3">
        <v>147886</v>
      </c>
      <c r="D35" s="3">
        <v>150593</v>
      </c>
      <c r="E35" s="3">
        <v>160179</v>
      </c>
      <c r="F35" s="3">
        <v>181155</v>
      </c>
      <c r="G35" s="3">
        <v>180536</v>
      </c>
      <c r="H35" s="3">
        <v>206244</v>
      </c>
      <c r="I35" s="3">
        <v>179790</v>
      </c>
      <c r="J35" s="3">
        <v>202946</v>
      </c>
    </row>
    <row r="36" spans="1:10" x14ac:dyDescent="0.25">
      <c r="A36" s="3" t="s">
        <v>118</v>
      </c>
      <c r="B36" s="3" t="s">
        <v>102</v>
      </c>
      <c r="C36" s="3">
        <v>366189</v>
      </c>
      <c r="D36" s="3">
        <v>415282</v>
      </c>
      <c r="E36" s="3">
        <v>428159</v>
      </c>
      <c r="F36" s="3">
        <v>423460</v>
      </c>
      <c r="G36" s="3">
        <v>445260</v>
      </c>
      <c r="H36" s="3">
        <v>508203</v>
      </c>
      <c r="I36" s="3">
        <v>488848</v>
      </c>
      <c r="J36" s="3">
        <v>513064</v>
      </c>
    </row>
    <row r="37" spans="1:10" x14ac:dyDescent="0.25">
      <c r="A37" s="3" t="s">
        <v>118</v>
      </c>
      <c r="B37" s="3" t="s">
        <v>103</v>
      </c>
      <c r="C37" s="3">
        <v>218676</v>
      </c>
      <c r="D37" s="3">
        <v>271981</v>
      </c>
      <c r="E37" s="3">
        <v>303084</v>
      </c>
      <c r="F37" s="3">
        <v>311603</v>
      </c>
      <c r="G37" s="3">
        <v>341848</v>
      </c>
      <c r="H37" s="3">
        <v>389139</v>
      </c>
      <c r="I37" s="3">
        <v>372281</v>
      </c>
      <c r="J37" s="3">
        <v>397641</v>
      </c>
    </row>
    <row r="38" spans="1:10" x14ac:dyDescent="0.25">
      <c r="A38" s="3" t="s">
        <v>118</v>
      </c>
      <c r="B38" s="3" t="s">
        <v>104</v>
      </c>
      <c r="C38" s="3">
        <v>113923</v>
      </c>
      <c r="D38" s="3">
        <v>147867</v>
      </c>
      <c r="E38" s="3">
        <v>161093</v>
      </c>
      <c r="F38" s="3">
        <v>168372</v>
      </c>
      <c r="G38" s="3">
        <v>202139</v>
      </c>
      <c r="H38" s="3">
        <v>234460</v>
      </c>
      <c r="I38" s="3">
        <v>236416</v>
      </c>
      <c r="J38" s="3">
        <v>317404</v>
      </c>
    </row>
    <row r="41" spans="1:10" x14ac:dyDescent="0.25">
      <c r="A41" s="31" t="s">
        <v>80</v>
      </c>
      <c r="B41" s="31"/>
      <c r="C41" s="31"/>
      <c r="D41" s="31"/>
      <c r="E41" s="31"/>
      <c r="F41" s="31"/>
      <c r="G41" s="31"/>
      <c r="H41" s="31"/>
      <c r="I41" s="31"/>
      <c r="J41" s="31"/>
    </row>
    <row r="42" spans="1:10" x14ac:dyDescent="0.25">
      <c r="A42" s="4" t="s">
        <v>64</v>
      </c>
      <c r="B42" s="4" t="s">
        <v>5</v>
      </c>
      <c r="C42" s="4" t="s">
        <v>65</v>
      </c>
      <c r="D42" s="4" t="s">
        <v>66</v>
      </c>
      <c r="E42" s="4" t="s">
        <v>67</v>
      </c>
      <c r="F42" s="4" t="s">
        <v>68</v>
      </c>
      <c r="G42" s="4" t="s">
        <v>69</v>
      </c>
      <c r="H42" s="4" t="s">
        <v>70</v>
      </c>
      <c r="I42" s="4" t="s">
        <v>71</v>
      </c>
      <c r="J42" s="4" t="s">
        <v>72</v>
      </c>
    </row>
    <row r="43" spans="1:10" x14ac:dyDescent="0.25">
      <c r="A43" s="3" t="s">
        <v>117</v>
      </c>
      <c r="B43" s="3" t="s">
        <v>101</v>
      </c>
      <c r="C43" s="3">
        <v>2146</v>
      </c>
      <c r="D43" s="3">
        <v>1937</v>
      </c>
      <c r="E43" s="3">
        <v>2307</v>
      </c>
      <c r="F43" s="3">
        <v>2492</v>
      </c>
      <c r="G43" s="3">
        <v>2898</v>
      </c>
      <c r="H43" s="3">
        <v>2655</v>
      </c>
      <c r="I43" s="3">
        <v>2168</v>
      </c>
      <c r="J43" s="3">
        <v>2612</v>
      </c>
    </row>
    <row r="44" spans="1:10" x14ac:dyDescent="0.25">
      <c r="A44" s="3" t="s">
        <v>117</v>
      </c>
      <c r="B44" s="3" t="s">
        <v>102</v>
      </c>
      <c r="C44" s="3">
        <v>15356</v>
      </c>
      <c r="D44" s="3">
        <v>12667</v>
      </c>
      <c r="E44" s="3">
        <v>11213</v>
      </c>
      <c r="F44" s="3">
        <v>12511</v>
      </c>
      <c r="G44" s="3">
        <v>14530</v>
      </c>
      <c r="H44" s="3">
        <v>11640</v>
      </c>
      <c r="I44" s="3">
        <v>11316</v>
      </c>
      <c r="J44" s="3">
        <v>12392</v>
      </c>
    </row>
    <row r="45" spans="1:10" x14ac:dyDescent="0.25">
      <c r="A45" s="3" t="s">
        <v>117</v>
      </c>
      <c r="B45" s="3" t="s">
        <v>103</v>
      </c>
      <c r="C45" s="3">
        <v>19905</v>
      </c>
      <c r="D45" s="3">
        <v>19200</v>
      </c>
      <c r="E45" s="3">
        <v>16531</v>
      </c>
      <c r="F45" s="3">
        <v>18881</v>
      </c>
      <c r="G45" s="3">
        <v>22811</v>
      </c>
      <c r="H45" s="3">
        <v>18005</v>
      </c>
      <c r="I45" s="3">
        <v>16415</v>
      </c>
      <c r="J45" s="3">
        <v>16843</v>
      </c>
    </row>
    <row r="46" spans="1:10" x14ac:dyDescent="0.25">
      <c r="A46" s="3" t="s">
        <v>117</v>
      </c>
      <c r="B46" s="3" t="s">
        <v>104</v>
      </c>
      <c r="C46" s="3">
        <v>22388</v>
      </c>
      <c r="D46" s="3">
        <v>22654</v>
      </c>
      <c r="E46" s="3">
        <v>16862</v>
      </c>
      <c r="F46" s="3">
        <v>19861</v>
      </c>
      <c r="G46" s="3">
        <v>26785</v>
      </c>
      <c r="H46" s="3">
        <v>23573</v>
      </c>
      <c r="I46" s="3">
        <v>20872</v>
      </c>
      <c r="J46" s="3">
        <v>24255</v>
      </c>
    </row>
    <row r="47" spans="1:10" x14ac:dyDescent="0.25">
      <c r="A47" s="3" t="s">
        <v>118</v>
      </c>
      <c r="B47" s="3" t="s">
        <v>101</v>
      </c>
      <c r="C47" s="3">
        <v>2079</v>
      </c>
      <c r="D47" s="3">
        <v>2034</v>
      </c>
      <c r="E47" s="3">
        <v>1969</v>
      </c>
      <c r="F47" s="3">
        <v>2141</v>
      </c>
      <c r="G47" s="3">
        <v>2601</v>
      </c>
      <c r="H47" s="3">
        <v>2211</v>
      </c>
      <c r="I47" s="3">
        <v>1516</v>
      </c>
      <c r="J47" s="3">
        <v>2051</v>
      </c>
    </row>
    <row r="48" spans="1:10" x14ac:dyDescent="0.25">
      <c r="A48" s="3" t="s">
        <v>118</v>
      </c>
      <c r="B48" s="3" t="s">
        <v>102</v>
      </c>
      <c r="C48" s="3">
        <v>5740</v>
      </c>
      <c r="D48" s="3">
        <v>5534</v>
      </c>
      <c r="E48" s="3">
        <v>4296</v>
      </c>
      <c r="F48" s="3">
        <v>4472</v>
      </c>
      <c r="G48" s="3">
        <v>5545</v>
      </c>
      <c r="H48" s="3">
        <v>4791</v>
      </c>
      <c r="I48" s="3">
        <v>4055</v>
      </c>
      <c r="J48" s="3">
        <v>5134</v>
      </c>
    </row>
    <row r="49" spans="1:10" x14ac:dyDescent="0.25">
      <c r="A49" s="3" t="s">
        <v>118</v>
      </c>
      <c r="B49" s="3" t="s">
        <v>103</v>
      </c>
      <c r="C49" s="3">
        <v>3645</v>
      </c>
      <c r="D49" s="3">
        <v>4366</v>
      </c>
      <c r="E49" s="3">
        <v>3465</v>
      </c>
      <c r="F49" s="3">
        <v>3889</v>
      </c>
      <c r="G49" s="3">
        <v>5142</v>
      </c>
      <c r="H49" s="3">
        <v>4586</v>
      </c>
      <c r="I49" s="3">
        <v>3765</v>
      </c>
      <c r="J49" s="3">
        <v>4428</v>
      </c>
    </row>
    <row r="50" spans="1:10" x14ac:dyDescent="0.25">
      <c r="A50" s="3" t="s">
        <v>118</v>
      </c>
      <c r="B50" s="3" t="s">
        <v>104</v>
      </c>
      <c r="C50" s="3">
        <v>2365</v>
      </c>
      <c r="D50" s="3">
        <v>3066</v>
      </c>
      <c r="E50" s="3">
        <v>2227</v>
      </c>
      <c r="F50" s="3">
        <v>2471</v>
      </c>
      <c r="G50" s="3">
        <v>3570</v>
      </c>
      <c r="H50" s="3">
        <v>3486</v>
      </c>
      <c r="I50" s="3">
        <v>2803</v>
      </c>
      <c r="J50" s="3">
        <v>4338</v>
      </c>
    </row>
  </sheetData>
  <mergeCells count="4">
    <mergeCell ref="A5:J5"/>
    <mergeCell ref="A17:J17"/>
    <mergeCell ref="A29:J29"/>
    <mergeCell ref="A41:J41"/>
  </mergeCells>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34"/>
  <sheetViews>
    <sheetView workbookViewId="0"/>
  </sheetViews>
  <sheetFormatPr baseColWidth="10" defaultColWidth="11.42578125" defaultRowHeight="15" x14ac:dyDescent="0.25"/>
  <cols>
    <col min="1" max="1" width="14.5703125" bestFit="1" customWidth="1"/>
    <col min="2" max="2" width="16.85546875" bestFit="1" customWidth="1"/>
  </cols>
  <sheetData>
    <row r="1" spans="1:10" x14ac:dyDescent="0.25">
      <c r="A1" s="5" t="str">
        <f>HYPERLINK("#'Indice'!A1", "Indice")</f>
        <v>Indice</v>
      </c>
    </row>
    <row r="2" spans="1:10" x14ac:dyDescent="0.25">
      <c r="A2" s="15" t="s">
        <v>116</v>
      </c>
    </row>
    <row r="3" spans="1:10" x14ac:dyDescent="0.25">
      <c r="A3" s="8" t="s">
        <v>62</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1" t="s">
        <v>117</v>
      </c>
      <c r="B7" s="1" t="s">
        <v>105</v>
      </c>
      <c r="C7" s="1">
        <v>81.029808521270795</v>
      </c>
      <c r="D7" s="1">
        <v>79.497098922729506</v>
      </c>
      <c r="E7" s="1">
        <v>79.379379749298096</v>
      </c>
      <c r="F7" s="1">
        <v>80.2001118659973</v>
      </c>
      <c r="G7" s="1">
        <v>79.542076587677002</v>
      </c>
      <c r="H7" s="1">
        <v>78.012037277221694</v>
      </c>
      <c r="I7" s="1">
        <v>81.014496088027997</v>
      </c>
      <c r="J7" s="1">
        <v>79.952383041381793</v>
      </c>
    </row>
    <row r="8" spans="1:10" x14ac:dyDescent="0.25">
      <c r="A8" s="1" t="s">
        <v>117</v>
      </c>
      <c r="B8" s="1" t="s">
        <v>106</v>
      </c>
      <c r="C8" s="1">
        <v>78.425335884094196</v>
      </c>
      <c r="D8" s="1">
        <v>78.047728538513198</v>
      </c>
      <c r="E8" s="1">
        <v>77.865797281265301</v>
      </c>
      <c r="F8" s="1">
        <v>77.418726682663006</v>
      </c>
      <c r="G8" s="1">
        <v>75.950443744659395</v>
      </c>
      <c r="H8" s="1">
        <v>74.083513021469102</v>
      </c>
      <c r="I8" s="1">
        <v>78.065782785415607</v>
      </c>
      <c r="J8" s="1">
        <v>75.623583793640094</v>
      </c>
    </row>
    <row r="9" spans="1:10" x14ac:dyDescent="0.25">
      <c r="A9" s="1" t="s">
        <v>118</v>
      </c>
      <c r="B9" s="1" t="s">
        <v>105</v>
      </c>
      <c r="C9" s="1">
        <v>18.970191478729198</v>
      </c>
      <c r="D9" s="1">
        <v>20.502902567386599</v>
      </c>
      <c r="E9" s="1">
        <v>20.620621740817999</v>
      </c>
      <c r="F9" s="1">
        <v>19.799886643886602</v>
      </c>
      <c r="G9" s="1">
        <v>20.457923412323002</v>
      </c>
      <c r="H9" s="1">
        <v>21.987965703010602</v>
      </c>
      <c r="I9" s="1">
        <v>18.985502421855902</v>
      </c>
      <c r="J9" s="1">
        <v>20.047615468501998</v>
      </c>
    </row>
    <row r="10" spans="1:10" x14ac:dyDescent="0.25">
      <c r="A10" s="1" t="s">
        <v>118</v>
      </c>
      <c r="B10" s="1" t="s">
        <v>106</v>
      </c>
      <c r="C10" s="1">
        <v>21.574667096138</v>
      </c>
      <c r="D10" s="1">
        <v>21.952271461486799</v>
      </c>
      <c r="E10" s="1">
        <v>22.1342042088509</v>
      </c>
      <c r="F10" s="1">
        <v>22.581273317337001</v>
      </c>
      <c r="G10" s="1">
        <v>24.049557745456699</v>
      </c>
      <c r="H10" s="1">
        <v>25.916486978530902</v>
      </c>
      <c r="I10" s="1">
        <v>21.9342201948166</v>
      </c>
      <c r="J10" s="1">
        <v>24.376414716243701</v>
      </c>
    </row>
    <row r="13" spans="1:10" x14ac:dyDescent="0.25">
      <c r="A13" s="31" t="s">
        <v>78</v>
      </c>
      <c r="B13" s="31"/>
      <c r="C13" s="31"/>
      <c r="D13" s="31"/>
      <c r="E13" s="31"/>
      <c r="F13" s="31"/>
      <c r="G13" s="31"/>
      <c r="H13" s="31"/>
      <c r="I13" s="31"/>
      <c r="J13" s="31"/>
    </row>
    <row r="14" spans="1:10" x14ac:dyDescent="0.25">
      <c r="A14" s="4" t="s">
        <v>64</v>
      </c>
      <c r="B14" s="4" t="s">
        <v>5</v>
      </c>
      <c r="C14" s="4" t="s">
        <v>65</v>
      </c>
      <c r="D14" s="4" t="s">
        <v>66</v>
      </c>
      <c r="E14" s="4" t="s">
        <v>67</v>
      </c>
      <c r="F14" s="4" t="s">
        <v>68</v>
      </c>
      <c r="G14" s="4" t="s">
        <v>69</v>
      </c>
      <c r="H14" s="4" t="s">
        <v>70</v>
      </c>
      <c r="I14" s="4" t="s">
        <v>71</v>
      </c>
      <c r="J14" s="4" t="s">
        <v>72</v>
      </c>
    </row>
    <row r="15" spans="1:10" x14ac:dyDescent="0.25">
      <c r="A15" s="2" t="s">
        <v>117</v>
      </c>
      <c r="B15" s="2" t="s">
        <v>105</v>
      </c>
      <c r="C15" s="2">
        <v>0.32999850809574099</v>
      </c>
      <c r="D15" s="2">
        <v>0.361517281271517</v>
      </c>
      <c r="E15" s="2">
        <v>0.49296678043901898</v>
      </c>
      <c r="F15" s="2">
        <v>0.37138808984309402</v>
      </c>
      <c r="G15" s="2">
        <v>0.28092327993363098</v>
      </c>
      <c r="H15" s="2">
        <v>0.35859935451299002</v>
      </c>
      <c r="I15" s="2">
        <v>0.35284101031720599</v>
      </c>
      <c r="J15" s="2">
        <v>0.22727765608578901</v>
      </c>
    </row>
    <row r="16" spans="1:10" x14ac:dyDescent="0.25">
      <c r="A16" s="2" t="s">
        <v>117</v>
      </c>
      <c r="B16" s="2" t="s">
        <v>106</v>
      </c>
      <c r="C16" s="2">
        <v>1.04267569258809</v>
      </c>
      <c r="D16" s="2">
        <v>1.12606100738049</v>
      </c>
      <c r="E16" s="2">
        <v>1.0104298591613801</v>
      </c>
      <c r="F16" s="2">
        <v>1.1395744048059</v>
      </c>
      <c r="G16" s="2">
        <v>0.78106452710926499</v>
      </c>
      <c r="H16" s="2">
        <v>0.92820059508085295</v>
      </c>
      <c r="I16" s="2">
        <v>0.78392773866653398</v>
      </c>
      <c r="J16" s="2">
        <v>0.61620711348950896</v>
      </c>
    </row>
    <row r="17" spans="1:10" x14ac:dyDescent="0.25">
      <c r="A17" s="2" t="s">
        <v>118</v>
      </c>
      <c r="B17" s="2" t="s">
        <v>105</v>
      </c>
      <c r="C17" s="2">
        <v>0.32999850809574099</v>
      </c>
      <c r="D17" s="2">
        <v>0.361517281271517</v>
      </c>
      <c r="E17" s="2">
        <v>0.49296678043901898</v>
      </c>
      <c r="F17" s="2">
        <v>0.37138808984309402</v>
      </c>
      <c r="G17" s="2">
        <v>0.28092327993363098</v>
      </c>
      <c r="H17" s="2">
        <v>0.35859935451299002</v>
      </c>
      <c r="I17" s="2">
        <v>0.35284101031720599</v>
      </c>
      <c r="J17" s="2">
        <v>0.22727765608578901</v>
      </c>
    </row>
    <row r="18" spans="1:10" x14ac:dyDescent="0.25">
      <c r="A18" s="2" t="s">
        <v>118</v>
      </c>
      <c r="B18" s="2" t="s">
        <v>106</v>
      </c>
      <c r="C18" s="2">
        <v>1.04267569258809</v>
      </c>
      <c r="D18" s="2">
        <v>1.12606100738049</v>
      </c>
      <c r="E18" s="2">
        <v>1.0104298591613801</v>
      </c>
      <c r="F18" s="2">
        <v>1.1395744048059</v>
      </c>
      <c r="G18" s="2">
        <v>0.78106452710926499</v>
      </c>
      <c r="H18" s="2">
        <v>0.92820059508085295</v>
      </c>
      <c r="I18" s="2">
        <v>0.78392773866653398</v>
      </c>
      <c r="J18" s="2">
        <v>0.61620711348950896</v>
      </c>
    </row>
    <row r="21" spans="1:10" x14ac:dyDescent="0.25">
      <c r="A21" s="31" t="s">
        <v>79</v>
      </c>
      <c r="B21" s="31"/>
      <c r="C21" s="31"/>
      <c r="D21" s="31"/>
      <c r="E21" s="31"/>
      <c r="F21" s="31"/>
      <c r="G21" s="31"/>
      <c r="H21" s="31"/>
      <c r="I21" s="31"/>
      <c r="J21" s="31"/>
    </row>
    <row r="22" spans="1:10" x14ac:dyDescent="0.25">
      <c r="A22" s="4" t="s">
        <v>64</v>
      </c>
      <c r="B22" s="4" t="s">
        <v>5</v>
      </c>
      <c r="C22" s="4" t="s">
        <v>65</v>
      </c>
      <c r="D22" s="4" t="s">
        <v>66</v>
      </c>
      <c r="E22" s="4" t="s">
        <v>67</v>
      </c>
      <c r="F22" s="4" t="s">
        <v>68</v>
      </c>
      <c r="G22" s="4" t="s">
        <v>69</v>
      </c>
      <c r="H22" s="4" t="s">
        <v>70</v>
      </c>
      <c r="I22" s="4" t="s">
        <v>71</v>
      </c>
      <c r="J22" s="4" t="s">
        <v>72</v>
      </c>
    </row>
    <row r="23" spans="1:10" x14ac:dyDescent="0.25">
      <c r="A23" s="3" t="s">
        <v>117</v>
      </c>
      <c r="B23" s="3" t="s">
        <v>105</v>
      </c>
      <c r="C23" s="3">
        <v>3372224</v>
      </c>
      <c r="D23" s="3">
        <v>3551540</v>
      </c>
      <c r="E23" s="3">
        <v>3741574</v>
      </c>
      <c r="F23" s="3">
        <v>3994041</v>
      </c>
      <c r="G23" s="3">
        <v>4139691</v>
      </c>
      <c r="H23" s="3">
        <v>4288625</v>
      </c>
      <c r="I23" s="3">
        <v>4892105</v>
      </c>
      <c r="J23" s="3">
        <v>5073696</v>
      </c>
    </row>
    <row r="24" spans="1:10" x14ac:dyDescent="0.25">
      <c r="A24" s="3" t="s">
        <v>117</v>
      </c>
      <c r="B24" s="3" t="s">
        <v>106</v>
      </c>
      <c r="C24" s="3">
        <v>207515</v>
      </c>
      <c r="D24" s="3">
        <v>247999</v>
      </c>
      <c r="E24" s="3">
        <v>283384</v>
      </c>
      <c r="F24" s="3">
        <v>333756</v>
      </c>
      <c r="G24" s="3">
        <v>330970</v>
      </c>
      <c r="H24" s="3">
        <v>367695</v>
      </c>
      <c r="I24" s="3">
        <v>465831</v>
      </c>
      <c r="J24" s="3">
        <v>493214</v>
      </c>
    </row>
    <row r="25" spans="1:10" x14ac:dyDescent="0.25">
      <c r="A25" s="3" t="s">
        <v>118</v>
      </c>
      <c r="B25" s="3" t="s">
        <v>105</v>
      </c>
      <c r="C25" s="3">
        <v>789484</v>
      </c>
      <c r="D25" s="3">
        <v>915969</v>
      </c>
      <c r="E25" s="3">
        <v>971960</v>
      </c>
      <c r="F25" s="3">
        <v>986053</v>
      </c>
      <c r="G25" s="3">
        <v>1064713</v>
      </c>
      <c r="H25" s="3">
        <v>1208764</v>
      </c>
      <c r="I25" s="3">
        <v>1146450</v>
      </c>
      <c r="J25" s="3">
        <v>1272201</v>
      </c>
    </row>
    <row r="26" spans="1:10" x14ac:dyDescent="0.25">
      <c r="A26" s="3" t="s">
        <v>118</v>
      </c>
      <c r="B26" s="3" t="s">
        <v>106</v>
      </c>
      <c r="C26" s="3">
        <v>57087</v>
      </c>
      <c r="D26" s="3">
        <v>69754</v>
      </c>
      <c r="E26" s="3">
        <v>80555</v>
      </c>
      <c r="F26" s="3">
        <v>97349</v>
      </c>
      <c r="G26" s="3">
        <v>104801</v>
      </c>
      <c r="H26" s="3">
        <v>128630</v>
      </c>
      <c r="I26" s="3">
        <v>130885</v>
      </c>
      <c r="J26" s="3">
        <v>158982</v>
      </c>
    </row>
    <row r="29" spans="1:10" x14ac:dyDescent="0.25">
      <c r="A29" s="31" t="s">
        <v>80</v>
      </c>
      <c r="B29" s="31"/>
      <c r="C29" s="31"/>
      <c r="D29" s="31"/>
      <c r="E29" s="31"/>
      <c r="F29" s="31"/>
      <c r="G29" s="31"/>
      <c r="H29" s="31"/>
      <c r="I29" s="31"/>
      <c r="J29" s="31"/>
    </row>
    <row r="30" spans="1:10" x14ac:dyDescent="0.25">
      <c r="A30" s="4" t="s">
        <v>64</v>
      </c>
      <c r="B30" s="4" t="s">
        <v>5</v>
      </c>
      <c r="C30" s="4" t="s">
        <v>65</v>
      </c>
      <c r="D30" s="4" t="s">
        <v>66</v>
      </c>
      <c r="E30" s="4" t="s">
        <v>67</v>
      </c>
      <c r="F30" s="4" t="s">
        <v>68</v>
      </c>
      <c r="G30" s="4" t="s">
        <v>69</v>
      </c>
      <c r="H30" s="4" t="s">
        <v>70</v>
      </c>
      <c r="I30" s="4" t="s">
        <v>71</v>
      </c>
      <c r="J30" s="4" t="s">
        <v>72</v>
      </c>
    </row>
    <row r="31" spans="1:10" x14ac:dyDescent="0.25">
      <c r="A31" s="3" t="s">
        <v>117</v>
      </c>
      <c r="B31" s="3" t="s">
        <v>105</v>
      </c>
      <c r="C31" s="3">
        <v>53722</v>
      </c>
      <c r="D31" s="3">
        <v>50913</v>
      </c>
      <c r="E31" s="3">
        <v>42042</v>
      </c>
      <c r="F31" s="3">
        <v>48043</v>
      </c>
      <c r="G31" s="3">
        <v>60487</v>
      </c>
      <c r="H31" s="3">
        <v>50112</v>
      </c>
      <c r="I31" s="3">
        <v>45160</v>
      </c>
      <c r="J31" s="3">
        <v>49180</v>
      </c>
    </row>
    <row r="32" spans="1:10" x14ac:dyDescent="0.25">
      <c r="A32" s="3" t="s">
        <v>117</v>
      </c>
      <c r="B32" s="3" t="s">
        <v>106</v>
      </c>
      <c r="C32" s="3">
        <v>6041</v>
      </c>
      <c r="D32" s="3">
        <v>5547</v>
      </c>
      <c r="E32" s="3">
        <v>4871</v>
      </c>
      <c r="F32" s="3">
        <v>5626</v>
      </c>
      <c r="G32" s="3">
        <v>6530</v>
      </c>
      <c r="H32" s="3">
        <v>5725</v>
      </c>
      <c r="I32" s="3">
        <v>5612</v>
      </c>
      <c r="J32" s="3">
        <v>6923</v>
      </c>
    </row>
    <row r="33" spans="1:10" x14ac:dyDescent="0.25">
      <c r="A33" s="3" t="s">
        <v>118</v>
      </c>
      <c r="B33" s="3" t="s">
        <v>105</v>
      </c>
      <c r="C33" s="3">
        <v>12561</v>
      </c>
      <c r="D33" s="3">
        <v>13569</v>
      </c>
      <c r="E33" s="3">
        <v>10569</v>
      </c>
      <c r="F33" s="3">
        <v>11342</v>
      </c>
      <c r="G33" s="3">
        <v>14970</v>
      </c>
      <c r="H33" s="3">
        <v>13267</v>
      </c>
      <c r="I33" s="3">
        <v>10588</v>
      </c>
      <c r="J33" s="3">
        <v>13493</v>
      </c>
    </row>
    <row r="34" spans="1:10" x14ac:dyDescent="0.25">
      <c r="A34" s="3" t="s">
        <v>118</v>
      </c>
      <c r="B34" s="3" t="s">
        <v>106</v>
      </c>
      <c r="C34" s="3">
        <v>1268</v>
      </c>
      <c r="D34" s="3">
        <v>1431</v>
      </c>
      <c r="E34" s="3">
        <v>1388</v>
      </c>
      <c r="F34" s="3">
        <v>1620</v>
      </c>
      <c r="G34" s="3">
        <v>1891</v>
      </c>
      <c r="H34" s="3">
        <v>1800</v>
      </c>
      <c r="I34" s="3">
        <v>1551</v>
      </c>
      <c r="J34" s="3">
        <v>2460</v>
      </c>
    </row>
  </sheetData>
  <mergeCells count="4">
    <mergeCell ref="A5:J5"/>
    <mergeCell ref="A13:J13"/>
    <mergeCell ref="A21:J21"/>
    <mergeCell ref="A29:J29"/>
  </mergeCells>
  <pageMargins left="0.7" right="0.7" top="0.75" bottom="0.75" header="0.3" footer="0.3"/>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34"/>
  <sheetViews>
    <sheetView workbookViewId="0"/>
  </sheetViews>
  <sheetFormatPr baseColWidth="10" defaultColWidth="11.42578125" defaultRowHeight="15" x14ac:dyDescent="0.25"/>
  <cols>
    <col min="1" max="1" width="14.5703125" bestFit="1" customWidth="1"/>
    <col min="2" max="2" width="17.28515625" bestFit="1" customWidth="1"/>
  </cols>
  <sheetData>
    <row r="1" spans="1:10" x14ac:dyDescent="0.25">
      <c r="A1" s="5" t="str">
        <f>HYPERLINK("#'Indice'!A1", "Indice")</f>
        <v>Indice</v>
      </c>
    </row>
    <row r="2" spans="1:10" x14ac:dyDescent="0.25">
      <c r="A2" s="15" t="s">
        <v>116</v>
      </c>
    </row>
    <row r="3" spans="1:10" x14ac:dyDescent="0.25">
      <c r="A3" s="8" t="s">
        <v>62</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1" t="s">
        <v>117</v>
      </c>
      <c r="B7" s="1" t="s">
        <v>201</v>
      </c>
      <c r="C7" s="1">
        <v>80.927634239196806</v>
      </c>
      <c r="D7" s="1">
        <v>79.459714889526396</v>
      </c>
      <c r="E7" s="1">
        <v>79.525578022003202</v>
      </c>
      <c r="F7" s="1">
        <v>80.171775817871094</v>
      </c>
      <c r="G7" s="1">
        <v>79.511135816574097</v>
      </c>
      <c r="H7" s="1">
        <v>78.163361549377399</v>
      </c>
      <c r="I7" s="1">
        <v>81.255984306335407</v>
      </c>
      <c r="J7" s="1">
        <v>80.2425861358643</v>
      </c>
    </row>
    <row r="8" spans="1:10" x14ac:dyDescent="0.25">
      <c r="A8" s="1" t="s">
        <v>117</v>
      </c>
      <c r="B8" s="1" t="s">
        <v>202</v>
      </c>
      <c r="C8" s="1">
        <v>76.795995235443101</v>
      </c>
      <c r="D8" s="1">
        <v>73.595702648162799</v>
      </c>
      <c r="E8" s="1">
        <v>69.341027736663804</v>
      </c>
      <c r="F8" s="1">
        <v>71.272611618042006</v>
      </c>
      <c r="G8" s="1">
        <v>71.826404333114596</v>
      </c>
      <c r="H8" s="1">
        <v>69.707965850830107</v>
      </c>
      <c r="I8" s="1">
        <v>74.298691749572797</v>
      </c>
      <c r="J8" s="1">
        <v>72.669357061386094</v>
      </c>
    </row>
    <row r="9" spans="1:10" x14ac:dyDescent="0.25">
      <c r="A9" s="1" t="s">
        <v>118</v>
      </c>
      <c r="B9" s="1" t="s">
        <v>201</v>
      </c>
      <c r="C9" s="1">
        <v>19.0723642706871</v>
      </c>
      <c r="D9" s="1">
        <v>20.5402880907059</v>
      </c>
      <c r="E9" s="1">
        <v>20.4744249582291</v>
      </c>
      <c r="F9" s="1">
        <v>19.828225672245001</v>
      </c>
      <c r="G9" s="1">
        <v>20.488862693309802</v>
      </c>
      <c r="H9" s="1">
        <v>21.836635470390299</v>
      </c>
      <c r="I9" s="1">
        <v>18.744012713432301</v>
      </c>
      <c r="J9" s="1">
        <v>19.757415354251901</v>
      </c>
    </row>
    <row r="10" spans="1:10" x14ac:dyDescent="0.25">
      <c r="A10" s="1" t="s">
        <v>118</v>
      </c>
      <c r="B10" s="1" t="s">
        <v>202</v>
      </c>
      <c r="C10" s="1">
        <v>23.204006254673001</v>
      </c>
      <c r="D10" s="1">
        <v>26.404297351837201</v>
      </c>
      <c r="E10" s="1">
        <v>30.658972263336199</v>
      </c>
      <c r="F10" s="1">
        <v>28.7273913621902</v>
      </c>
      <c r="G10" s="1">
        <v>28.173595666885401</v>
      </c>
      <c r="H10" s="1">
        <v>30.292034149169901</v>
      </c>
      <c r="I10" s="1">
        <v>25.7013082504272</v>
      </c>
      <c r="J10" s="1">
        <v>27.330639958381699</v>
      </c>
    </row>
    <row r="13" spans="1:10" x14ac:dyDescent="0.25">
      <c r="A13" s="31" t="s">
        <v>78</v>
      </c>
      <c r="B13" s="31"/>
      <c r="C13" s="31"/>
      <c r="D13" s="31"/>
      <c r="E13" s="31"/>
      <c r="F13" s="31"/>
      <c r="G13" s="31"/>
      <c r="H13" s="31"/>
      <c r="I13" s="31"/>
      <c r="J13" s="31"/>
    </row>
    <row r="14" spans="1:10" x14ac:dyDescent="0.25">
      <c r="A14" s="4" t="s">
        <v>64</v>
      </c>
      <c r="B14" s="4" t="s">
        <v>5</v>
      </c>
      <c r="C14" s="4" t="s">
        <v>65</v>
      </c>
      <c r="D14" s="4" t="s">
        <v>66</v>
      </c>
      <c r="E14" s="4" t="s">
        <v>67</v>
      </c>
      <c r="F14" s="4" t="s">
        <v>68</v>
      </c>
      <c r="G14" s="4" t="s">
        <v>69</v>
      </c>
      <c r="H14" s="4" t="s">
        <v>70</v>
      </c>
      <c r="I14" s="4" t="s">
        <v>71</v>
      </c>
      <c r="J14" s="4" t="s">
        <v>72</v>
      </c>
    </row>
    <row r="15" spans="1:10" x14ac:dyDescent="0.25">
      <c r="A15" s="2" t="s">
        <v>117</v>
      </c>
      <c r="B15" s="2" t="s">
        <v>201</v>
      </c>
      <c r="C15" s="2">
        <v>0.324894697405398</v>
      </c>
      <c r="D15" s="2">
        <v>0.35757333971560001</v>
      </c>
      <c r="E15" s="2">
        <v>0.46328855678439101</v>
      </c>
      <c r="F15" s="2">
        <v>0.35235858522355601</v>
      </c>
      <c r="G15" s="2">
        <v>0.26689823716878902</v>
      </c>
      <c r="H15" s="2">
        <v>0.35585530567914198</v>
      </c>
      <c r="I15" s="2">
        <v>0.31831292435526798</v>
      </c>
      <c r="J15" s="2">
        <v>0.21455218084156499</v>
      </c>
    </row>
    <row r="16" spans="1:10" x14ac:dyDescent="0.25">
      <c r="A16" s="2" t="s">
        <v>117</v>
      </c>
      <c r="B16" s="2" t="s">
        <v>202</v>
      </c>
      <c r="C16" s="2">
        <v>3.19234430789948</v>
      </c>
      <c r="D16" s="2">
        <v>3.5056848078966101</v>
      </c>
      <c r="E16" s="2">
        <v>3.9522387087345101</v>
      </c>
      <c r="F16" s="2">
        <v>2.63438802212477</v>
      </c>
      <c r="G16" s="2">
        <v>2.1580327302217501</v>
      </c>
      <c r="H16" s="2">
        <v>2.94141434133053</v>
      </c>
      <c r="I16" s="2">
        <v>1.8854983150958999</v>
      </c>
      <c r="J16" s="2">
        <v>1.17475017905235</v>
      </c>
    </row>
    <row r="17" spans="1:10" x14ac:dyDescent="0.25">
      <c r="A17" s="2" t="s">
        <v>118</v>
      </c>
      <c r="B17" s="2" t="s">
        <v>201</v>
      </c>
      <c r="C17" s="2">
        <v>0.324894697405398</v>
      </c>
      <c r="D17" s="2">
        <v>0.35757333971560001</v>
      </c>
      <c r="E17" s="2">
        <v>0.46328855678439101</v>
      </c>
      <c r="F17" s="2">
        <v>0.35235858522355601</v>
      </c>
      <c r="G17" s="2">
        <v>0.26689823716878902</v>
      </c>
      <c r="H17" s="2">
        <v>0.35585530567914198</v>
      </c>
      <c r="I17" s="2">
        <v>0.31831292435526798</v>
      </c>
      <c r="J17" s="2">
        <v>0.21455218084156499</v>
      </c>
    </row>
    <row r="18" spans="1:10" x14ac:dyDescent="0.25">
      <c r="A18" s="2" t="s">
        <v>118</v>
      </c>
      <c r="B18" s="2" t="s">
        <v>202</v>
      </c>
      <c r="C18" s="2">
        <v>3.19234430789948</v>
      </c>
      <c r="D18" s="2">
        <v>3.5056848078966101</v>
      </c>
      <c r="E18" s="2">
        <v>3.9522387087345101</v>
      </c>
      <c r="F18" s="2">
        <v>2.63438802212477</v>
      </c>
      <c r="G18" s="2">
        <v>2.1580327302217501</v>
      </c>
      <c r="H18" s="2">
        <v>2.94141434133053</v>
      </c>
      <c r="I18" s="2">
        <v>1.8854983150958999</v>
      </c>
      <c r="J18" s="2">
        <v>1.17475017905235</v>
      </c>
    </row>
    <row r="21" spans="1:10" x14ac:dyDescent="0.25">
      <c r="A21" s="31" t="s">
        <v>79</v>
      </c>
      <c r="B21" s="31"/>
      <c r="C21" s="31"/>
      <c r="D21" s="31"/>
      <c r="E21" s="31"/>
      <c r="F21" s="31"/>
      <c r="G21" s="31"/>
      <c r="H21" s="31"/>
      <c r="I21" s="31"/>
      <c r="J21" s="31"/>
    </row>
    <row r="22" spans="1:10" x14ac:dyDescent="0.25">
      <c r="A22" s="4" t="s">
        <v>64</v>
      </c>
      <c r="B22" s="4" t="s">
        <v>5</v>
      </c>
      <c r="C22" s="4" t="s">
        <v>65</v>
      </c>
      <c r="D22" s="4" t="s">
        <v>66</v>
      </c>
      <c r="E22" s="4" t="s">
        <v>67</v>
      </c>
      <c r="F22" s="4" t="s">
        <v>68</v>
      </c>
      <c r="G22" s="4" t="s">
        <v>69</v>
      </c>
      <c r="H22" s="4" t="s">
        <v>70</v>
      </c>
      <c r="I22" s="4" t="s">
        <v>71</v>
      </c>
      <c r="J22" s="4" t="s">
        <v>72</v>
      </c>
    </row>
    <row r="23" spans="1:10" x14ac:dyDescent="0.25">
      <c r="A23" s="3" t="s">
        <v>117</v>
      </c>
      <c r="B23" s="3" t="s">
        <v>201</v>
      </c>
      <c r="C23" s="3">
        <v>3525589</v>
      </c>
      <c r="D23" s="3">
        <v>3705177</v>
      </c>
      <c r="E23" s="3">
        <v>3914353</v>
      </c>
      <c r="F23" s="3">
        <v>4177683</v>
      </c>
      <c r="G23" s="3">
        <v>4292210</v>
      </c>
      <c r="H23" s="3">
        <v>4361597</v>
      </c>
      <c r="I23" s="3">
        <v>4847230</v>
      </c>
      <c r="J23" s="3">
        <v>5043683</v>
      </c>
    </row>
    <row r="24" spans="1:10" x14ac:dyDescent="0.25">
      <c r="A24" s="3" t="s">
        <v>117</v>
      </c>
      <c r="B24" s="3" t="s">
        <v>202</v>
      </c>
      <c r="C24" s="3">
        <v>41092</v>
      </c>
      <c r="D24" s="3">
        <v>52080</v>
      </c>
      <c r="E24" s="3">
        <v>68260</v>
      </c>
      <c r="F24" s="3">
        <v>96228</v>
      </c>
      <c r="G24" s="3">
        <v>140180</v>
      </c>
      <c r="H24" s="3">
        <v>244928</v>
      </c>
      <c r="I24" s="3">
        <v>372310</v>
      </c>
      <c r="J24" s="3">
        <v>459827</v>
      </c>
    </row>
    <row r="25" spans="1:10" x14ac:dyDescent="0.25">
      <c r="A25" s="3" t="s">
        <v>118</v>
      </c>
      <c r="B25" s="3" t="s">
        <v>201</v>
      </c>
      <c r="C25" s="3">
        <v>830882</v>
      </c>
      <c r="D25" s="3">
        <v>957786</v>
      </c>
      <c r="E25" s="3">
        <v>1007778</v>
      </c>
      <c r="F25" s="3">
        <v>1033232</v>
      </c>
      <c r="G25" s="3">
        <v>1106040</v>
      </c>
      <c r="H25" s="3">
        <v>1218507</v>
      </c>
      <c r="I25" s="3">
        <v>1118152</v>
      </c>
      <c r="J25" s="3">
        <v>1241861</v>
      </c>
    </row>
    <row r="26" spans="1:10" x14ac:dyDescent="0.25">
      <c r="A26" s="3" t="s">
        <v>118</v>
      </c>
      <c r="B26" s="3" t="s">
        <v>202</v>
      </c>
      <c r="C26" s="3">
        <v>12416</v>
      </c>
      <c r="D26" s="3">
        <v>18685</v>
      </c>
      <c r="E26" s="3">
        <v>30181</v>
      </c>
      <c r="F26" s="3">
        <v>38786</v>
      </c>
      <c r="G26" s="3">
        <v>54985</v>
      </c>
      <c r="H26" s="3">
        <v>106435</v>
      </c>
      <c r="I26" s="3">
        <v>128789</v>
      </c>
      <c r="J26" s="3">
        <v>172939</v>
      </c>
    </row>
    <row r="29" spans="1:10" x14ac:dyDescent="0.25">
      <c r="A29" s="31" t="s">
        <v>80</v>
      </c>
      <c r="B29" s="31"/>
      <c r="C29" s="31"/>
      <c r="D29" s="31"/>
      <c r="E29" s="31"/>
      <c r="F29" s="31"/>
      <c r="G29" s="31"/>
      <c r="H29" s="31"/>
      <c r="I29" s="31"/>
      <c r="J29" s="31"/>
    </row>
    <row r="30" spans="1:10" x14ac:dyDescent="0.25">
      <c r="A30" s="4" t="s">
        <v>64</v>
      </c>
      <c r="B30" s="4" t="s">
        <v>5</v>
      </c>
      <c r="C30" s="4" t="s">
        <v>65</v>
      </c>
      <c r="D30" s="4" t="s">
        <v>66</v>
      </c>
      <c r="E30" s="4" t="s">
        <v>67</v>
      </c>
      <c r="F30" s="4" t="s">
        <v>68</v>
      </c>
      <c r="G30" s="4" t="s">
        <v>69</v>
      </c>
      <c r="H30" s="4" t="s">
        <v>70</v>
      </c>
      <c r="I30" s="4" t="s">
        <v>71</v>
      </c>
      <c r="J30" s="4" t="s">
        <v>72</v>
      </c>
    </row>
    <row r="31" spans="1:10" x14ac:dyDescent="0.25">
      <c r="A31" s="3" t="s">
        <v>117</v>
      </c>
      <c r="B31" s="3" t="s">
        <v>201</v>
      </c>
      <c r="C31" s="3">
        <v>59164</v>
      </c>
      <c r="D31" s="3">
        <v>55674</v>
      </c>
      <c r="E31" s="3">
        <v>46009</v>
      </c>
      <c r="F31" s="3">
        <v>52277</v>
      </c>
      <c r="G31" s="3">
        <v>65473</v>
      </c>
      <c r="H31" s="3">
        <v>53777</v>
      </c>
      <c r="I31" s="3">
        <v>47519</v>
      </c>
      <c r="J31" s="3">
        <v>52951</v>
      </c>
    </row>
    <row r="32" spans="1:10" x14ac:dyDescent="0.25">
      <c r="A32" s="3" t="s">
        <v>117</v>
      </c>
      <c r="B32" s="3" t="s">
        <v>202</v>
      </c>
      <c r="C32" s="3">
        <v>416</v>
      </c>
      <c r="D32" s="3">
        <v>393</v>
      </c>
      <c r="E32" s="3">
        <v>554</v>
      </c>
      <c r="F32" s="3">
        <v>820</v>
      </c>
      <c r="G32" s="3">
        <v>1092</v>
      </c>
      <c r="H32" s="3">
        <v>1551</v>
      </c>
      <c r="I32" s="3">
        <v>2087</v>
      </c>
      <c r="J32" s="3">
        <v>2648</v>
      </c>
    </row>
    <row r="33" spans="1:10" x14ac:dyDescent="0.25">
      <c r="A33" s="3" t="s">
        <v>118</v>
      </c>
      <c r="B33" s="3" t="s">
        <v>201</v>
      </c>
      <c r="C33" s="3">
        <v>13631</v>
      </c>
      <c r="D33" s="3">
        <v>14732</v>
      </c>
      <c r="E33" s="3">
        <v>11504</v>
      </c>
      <c r="F33" s="3">
        <v>12460</v>
      </c>
      <c r="G33" s="3">
        <v>16222</v>
      </c>
      <c r="H33" s="3">
        <v>14080</v>
      </c>
      <c r="I33" s="3">
        <v>10794</v>
      </c>
      <c r="J33" s="3">
        <v>14232</v>
      </c>
    </row>
    <row r="34" spans="1:10" x14ac:dyDescent="0.25">
      <c r="A34" s="3" t="s">
        <v>118</v>
      </c>
      <c r="B34" s="3" t="s">
        <v>202</v>
      </c>
      <c r="C34" s="3">
        <v>161</v>
      </c>
      <c r="D34" s="3">
        <v>175</v>
      </c>
      <c r="E34" s="3">
        <v>356</v>
      </c>
      <c r="F34" s="3">
        <v>382</v>
      </c>
      <c r="G34" s="3">
        <v>539</v>
      </c>
      <c r="H34" s="3">
        <v>858</v>
      </c>
      <c r="I34" s="3">
        <v>1100</v>
      </c>
      <c r="J34" s="3">
        <v>1575</v>
      </c>
    </row>
  </sheetData>
  <mergeCells count="4">
    <mergeCell ref="A5:J5"/>
    <mergeCell ref="A13:J13"/>
    <mergeCell ref="A21:J21"/>
    <mergeCell ref="A29:J29"/>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627FE-8052-48B1-9CED-67A7274E267C}">
  <dimension ref="A1:I6"/>
  <sheetViews>
    <sheetView workbookViewId="0">
      <selection activeCell="A7" sqref="A7"/>
    </sheetView>
  </sheetViews>
  <sheetFormatPr baseColWidth="10" defaultColWidth="11.42578125" defaultRowHeight="15" x14ac:dyDescent="0.25"/>
  <cols>
    <col min="1" max="7" width="11.42578125" style="10"/>
    <col min="8" max="8" width="20.140625" style="10" bestFit="1" customWidth="1"/>
    <col min="9" max="9" width="14" style="10" customWidth="1"/>
    <col min="10" max="16384" width="11.42578125" style="10"/>
  </cols>
  <sheetData>
    <row r="1" spans="1:9" x14ac:dyDescent="0.25">
      <c r="A1" s="9" t="s">
        <v>57</v>
      </c>
    </row>
    <row r="2" spans="1:9" x14ac:dyDescent="0.25">
      <c r="A2" s="26" t="s">
        <v>58</v>
      </c>
      <c r="B2" s="26"/>
      <c r="C2" s="26"/>
      <c r="D2" s="26"/>
      <c r="E2" s="26"/>
      <c r="F2" s="26"/>
      <c r="G2" s="26"/>
      <c r="H2" s="26"/>
      <c r="I2" s="26"/>
    </row>
    <row r="4" spans="1:9" ht="56.25" customHeight="1" x14ac:dyDescent="0.25">
      <c r="A4" s="27" t="s">
        <v>59</v>
      </c>
      <c r="B4" s="27"/>
      <c r="C4" s="27"/>
      <c r="D4" s="27"/>
      <c r="E4" s="27"/>
      <c r="F4" s="27"/>
      <c r="G4" s="27"/>
      <c r="H4" s="27"/>
      <c r="I4" s="27"/>
    </row>
    <row r="5" spans="1:9" ht="67.5" customHeight="1" x14ac:dyDescent="0.25">
      <c r="A5" s="28" t="s">
        <v>60</v>
      </c>
      <c r="B5" s="28"/>
      <c r="C5" s="28"/>
      <c r="D5" s="28"/>
      <c r="E5" s="28"/>
      <c r="F5" s="28"/>
      <c r="G5" s="28"/>
      <c r="H5" s="28"/>
      <c r="I5" s="28"/>
    </row>
    <row r="6" spans="1:9" ht="32.25" customHeight="1" x14ac:dyDescent="0.25">
      <c r="A6" s="29" t="s">
        <v>204</v>
      </c>
      <c r="B6" s="29"/>
      <c r="C6" s="29"/>
      <c r="D6" s="29"/>
      <c r="E6" s="29"/>
      <c r="F6" s="29"/>
      <c r="G6" s="29"/>
      <c r="H6" s="29"/>
      <c r="I6" s="29"/>
    </row>
  </sheetData>
  <mergeCells count="4">
    <mergeCell ref="A2:I2"/>
    <mergeCell ref="A4:I4"/>
    <mergeCell ref="A5:I5"/>
    <mergeCell ref="A6:I6"/>
  </mergeCells>
  <hyperlinks>
    <hyperlink ref="A1" location="Índice!A1" display="Índice!A1" xr:uid="{7D59C307-BE64-4089-BB72-BB786C5419F4}"/>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58"/>
  <sheetViews>
    <sheetView workbookViewId="0"/>
  </sheetViews>
  <sheetFormatPr baseColWidth="10" defaultColWidth="11.42578125" defaultRowHeight="15" x14ac:dyDescent="0.25"/>
  <cols>
    <col min="1" max="1" width="14.5703125" bestFit="1" customWidth="1"/>
    <col min="2" max="2" width="13.28515625" bestFit="1" customWidth="1"/>
  </cols>
  <sheetData>
    <row r="1" spans="1:10" x14ac:dyDescent="0.25">
      <c r="A1" s="5" t="str">
        <f>HYPERLINK("#'Indice'!A1", "Indice")</f>
        <v>Indice</v>
      </c>
    </row>
    <row r="2" spans="1:10" x14ac:dyDescent="0.25">
      <c r="A2" s="15" t="s">
        <v>116</v>
      </c>
    </row>
    <row r="3" spans="1:10" x14ac:dyDescent="0.25">
      <c r="A3" s="8" t="s">
        <v>62</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1" t="s">
        <v>117</v>
      </c>
      <c r="B7" s="1" t="s">
        <v>107</v>
      </c>
      <c r="C7" s="1">
        <v>74.361652135848999</v>
      </c>
      <c r="D7" s="1">
        <v>72.003531455993695</v>
      </c>
      <c r="E7" s="1">
        <v>72.183686494827299</v>
      </c>
      <c r="F7" s="1">
        <v>73.783826828002901</v>
      </c>
      <c r="G7" s="1">
        <v>72.75270819664</v>
      </c>
      <c r="H7" s="1">
        <v>70.340400934219403</v>
      </c>
      <c r="I7" s="1">
        <v>75.323331356048598</v>
      </c>
      <c r="J7" s="1">
        <v>73.696142435073895</v>
      </c>
    </row>
    <row r="8" spans="1:10" x14ac:dyDescent="0.25">
      <c r="A8" s="1" t="s">
        <v>117</v>
      </c>
      <c r="B8" s="1" t="s">
        <v>108</v>
      </c>
      <c r="C8" s="1">
        <v>77.380633354186998</v>
      </c>
      <c r="D8" s="1">
        <v>76.004832983016996</v>
      </c>
      <c r="E8" s="1">
        <v>75.554549694061294</v>
      </c>
      <c r="F8" s="1">
        <v>77.2765696048737</v>
      </c>
      <c r="G8" s="1">
        <v>76.481151580810504</v>
      </c>
      <c r="H8" s="1">
        <v>74.260812997817993</v>
      </c>
      <c r="I8" s="1">
        <v>76.607888936996503</v>
      </c>
      <c r="J8" s="1">
        <v>75.900721549987793</v>
      </c>
    </row>
    <row r="9" spans="1:10" x14ac:dyDescent="0.25">
      <c r="A9" s="1" t="s">
        <v>117</v>
      </c>
      <c r="B9" s="1" t="s">
        <v>109</v>
      </c>
      <c r="C9" s="1">
        <v>81.072843074798598</v>
      </c>
      <c r="D9" s="1">
        <v>79.718792438507094</v>
      </c>
      <c r="E9" s="1">
        <v>78.561908006668105</v>
      </c>
      <c r="F9" s="1">
        <v>80.282002687454195</v>
      </c>
      <c r="G9" s="1">
        <v>79.826450347900405</v>
      </c>
      <c r="H9" s="1">
        <v>77.570521831512494</v>
      </c>
      <c r="I9" s="1">
        <v>81.506270170211806</v>
      </c>
      <c r="J9" s="1">
        <v>79.130804538726807</v>
      </c>
    </row>
    <row r="10" spans="1:10" x14ac:dyDescent="0.25">
      <c r="A10" s="1" t="s">
        <v>117</v>
      </c>
      <c r="B10" s="1" t="s">
        <v>110</v>
      </c>
      <c r="C10" s="1">
        <v>82.806861400604205</v>
      </c>
      <c r="D10" s="1">
        <v>82.007735967636094</v>
      </c>
      <c r="E10" s="1">
        <v>82.072144746780396</v>
      </c>
      <c r="F10" s="1">
        <v>80.423790216445894</v>
      </c>
      <c r="G10" s="1">
        <v>79.788780212402301</v>
      </c>
      <c r="H10" s="1">
        <v>79.234397411346393</v>
      </c>
      <c r="I10" s="1">
        <v>81.762546300888104</v>
      </c>
      <c r="J10" s="1">
        <v>80.448615550994901</v>
      </c>
    </row>
    <row r="11" spans="1:10" x14ac:dyDescent="0.25">
      <c r="A11" s="1" t="s">
        <v>117</v>
      </c>
      <c r="B11" s="1" t="s">
        <v>111</v>
      </c>
      <c r="C11" s="1">
        <v>88.782542943954496</v>
      </c>
      <c r="D11" s="1">
        <v>87.275433540344196</v>
      </c>
      <c r="E11" s="1">
        <v>87.930148839950604</v>
      </c>
      <c r="F11" s="1">
        <v>88.181895017623901</v>
      </c>
      <c r="G11" s="1">
        <v>87.452995777130099</v>
      </c>
      <c r="H11" s="1">
        <v>87.052851915359497</v>
      </c>
      <c r="I11" s="1">
        <v>88.552266359329195</v>
      </c>
      <c r="J11" s="1">
        <v>88.609886169433594</v>
      </c>
    </row>
    <row r="12" spans="1:10" x14ac:dyDescent="0.25">
      <c r="A12" s="1" t="s">
        <v>118</v>
      </c>
      <c r="B12" s="1" t="s">
        <v>107</v>
      </c>
      <c r="C12" s="1">
        <v>25.638347864151001</v>
      </c>
      <c r="D12" s="1">
        <v>27.996468544006301</v>
      </c>
      <c r="E12" s="1">
        <v>27.816316485405</v>
      </c>
      <c r="F12" s="1">
        <v>26.2161701917648</v>
      </c>
      <c r="G12" s="1">
        <v>27.24729180336</v>
      </c>
      <c r="H12" s="1">
        <v>29.659599065780601</v>
      </c>
      <c r="I12" s="1">
        <v>24.676665663719199</v>
      </c>
      <c r="J12" s="1">
        <v>26.303857564926101</v>
      </c>
    </row>
    <row r="13" spans="1:10" x14ac:dyDescent="0.25">
      <c r="A13" s="1" t="s">
        <v>118</v>
      </c>
      <c r="B13" s="1" t="s">
        <v>108</v>
      </c>
      <c r="C13" s="1">
        <v>22.6193636655807</v>
      </c>
      <c r="D13" s="1">
        <v>23.995165526866899</v>
      </c>
      <c r="E13" s="1">
        <v>24.445450305938699</v>
      </c>
      <c r="F13" s="1">
        <v>22.723431885242501</v>
      </c>
      <c r="G13" s="1">
        <v>23.5188454389572</v>
      </c>
      <c r="H13" s="1">
        <v>25.739189982414199</v>
      </c>
      <c r="I13" s="1">
        <v>23.392109572887399</v>
      </c>
      <c r="J13" s="1">
        <v>24.099276959896098</v>
      </c>
    </row>
    <row r="14" spans="1:10" x14ac:dyDescent="0.25">
      <c r="A14" s="1" t="s">
        <v>118</v>
      </c>
      <c r="B14" s="1" t="s">
        <v>109</v>
      </c>
      <c r="C14" s="1">
        <v>18.9271584153175</v>
      </c>
      <c r="D14" s="1">
        <v>20.281210541725201</v>
      </c>
      <c r="E14" s="1">
        <v>21.4380905032158</v>
      </c>
      <c r="F14" s="1">
        <v>19.717998802661899</v>
      </c>
      <c r="G14" s="1">
        <v>20.173548161983501</v>
      </c>
      <c r="H14" s="1">
        <v>22.4294796586037</v>
      </c>
      <c r="I14" s="1">
        <v>18.493728339672099</v>
      </c>
      <c r="J14" s="1">
        <v>20.869196951389299</v>
      </c>
    </row>
    <row r="15" spans="1:10" x14ac:dyDescent="0.25">
      <c r="A15" s="1" t="s">
        <v>118</v>
      </c>
      <c r="B15" s="1" t="s">
        <v>110</v>
      </c>
      <c r="C15" s="1">
        <v>17.193141579628001</v>
      </c>
      <c r="D15" s="1">
        <v>17.992262542247801</v>
      </c>
      <c r="E15" s="1">
        <v>17.927855253219601</v>
      </c>
      <c r="F15" s="1">
        <v>19.576209783554098</v>
      </c>
      <c r="G15" s="1">
        <v>20.211219787597699</v>
      </c>
      <c r="H15" s="1">
        <v>20.765601098537399</v>
      </c>
      <c r="I15" s="1">
        <v>18.237453699111899</v>
      </c>
      <c r="J15" s="1">
        <v>19.551382958889</v>
      </c>
    </row>
    <row r="16" spans="1:10" x14ac:dyDescent="0.25">
      <c r="A16" s="1" t="s">
        <v>118</v>
      </c>
      <c r="B16" s="1" t="s">
        <v>111</v>
      </c>
      <c r="C16" s="1">
        <v>11.2174585461617</v>
      </c>
      <c r="D16" s="1">
        <v>12.7245634794235</v>
      </c>
      <c r="E16" s="1">
        <v>12.0698526501656</v>
      </c>
      <c r="F16" s="1">
        <v>11.8181049823761</v>
      </c>
      <c r="G16" s="1">
        <v>12.547005712986</v>
      </c>
      <c r="H16" s="1">
        <v>12.947148084640499</v>
      </c>
      <c r="I16" s="1">
        <v>11.4477306604385</v>
      </c>
      <c r="J16" s="1">
        <v>11.3901145756245</v>
      </c>
    </row>
    <row r="19" spans="1:10" x14ac:dyDescent="0.25">
      <c r="A19" s="31" t="s">
        <v>78</v>
      </c>
      <c r="B19" s="31"/>
      <c r="C19" s="31"/>
      <c r="D19" s="31"/>
      <c r="E19" s="31"/>
      <c r="F19" s="31"/>
      <c r="G19" s="31"/>
      <c r="H19" s="31"/>
      <c r="I19" s="31"/>
      <c r="J19" s="31"/>
    </row>
    <row r="20" spans="1:10" x14ac:dyDescent="0.25">
      <c r="A20" s="4" t="s">
        <v>64</v>
      </c>
      <c r="B20" s="4" t="s">
        <v>5</v>
      </c>
      <c r="C20" s="4" t="s">
        <v>65</v>
      </c>
      <c r="D20" s="4" t="s">
        <v>66</v>
      </c>
      <c r="E20" s="4" t="s">
        <v>67</v>
      </c>
      <c r="F20" s="4" t="s">
        <v>68</v>
      </c>
      <c r="G20" s="4" t="s">
        <v>69</v>
      </c>
      <c r="H20" s="4" t="s">
        <v>70</v>
      </c>
      <c r="I20" s="4" t="s">
        <v>71</v>
      </c>
      <c r="J20" s="4" t="s">
        <v>72</v>
      </c>
    </row>
    <row r="21" spans="1:10" x14ac:dyDescent="0.25">
      <c r="A21" s="2" t="s">
        <v>117</v>
      </c>
      <c r="B21" s="2" t="s">
        <v>107</v>
      </c>
      <c r="C21" s="2">
        <v>0.61222882941365198</v>
      </c>
      <c r="D21" s="2">
        <v>0.61886403709649995</v>
      </c>
      <c r="E21" s="2">
        <v>0.92849647626280796</v>
      </c>
      <c r="F21" s="2">
        <v>0.60250549577176604</v>
      </c>
      <c r="G21" s="2">
        <v>0.46557113528251598</v>
      </c>
      <c r="H21" s="2">
        <v>0.50726504996418997</v>
      </c>
      <c r="I21" s="2">
        <v>0.52014053799212001</v>
      </c>
      <c r="J21" s="2">
        <v>0.45004105195403099</v>
      </c>
    </row>
    <row r="22" spans="1:10" x14ac:dyDescent="0.25">
      <c r="A22" s="2" t="s">
        <v>117</v>
      </c>
      <c r="B22" s="2" t="s">
        <v>108</v>
      </c>
      <c r="C22" s="2">
        <v>0.59325513429939702</v>
      </c>
      <c r="D22" s="2">
        <v>0.59279459528625</v>
      </c>
      <c r="E22" s="2">
        <v>0.73207002133131005</v>
      </c>
      <c r="F22" s="2">
        <v>0.76580820605158795</v>
      </c>
      <c r="G22" s="2">
        <v>0.53533092141151395</v>
      </c>
      <c r="H22" s="2">
        <v>0.55161630734801304</v>
      </c>
      <c r="I22" s="2">
        <v>0.57613570243120205</v>
      </c>
      <c r="J22" s="2">
        <v>0.44328495860099798</v>
      </c>
    </row>
    <row r="23" spans="1:10" x14ac:dyDescent="0.25">
      <c r="A23" s="2" t="s">
        <v>117</v>
      </c>
      <c r="B23" s="2" t="s">
        <v>109</v>
      </c>
      <c r="C23" s="2">
        <v>0.56688087061047598</v>
      </c>
      <c r="D23" s="2">
        <v>0.57975761592388197</v>
      </c>
      <c r="E23" s="2">
        <v>0.95543535426258996</v>
      </c>
      <c r="F23" s="2">
        <v>0.68296384997665904</v>
      </c>
      <c r="G23" s="2">
        <v>0.48425542190671</v>
      </c>
      <c r="H23" s="2">
        <v>0.59166359715163697</v>
      </c>
      <c r="I23" s="2">
        <v>0.75158025138080098</v>
      </c>
      <c r="J23" s="2">
        <v>0.44804834760725498</v>
      </c>
    </row>
    <row r="24" spans="1:10" x14ac:dyDescent="0.25">
      <c r="A24" s="2" t="s">
        <v>117</v>
      </c>
      <c r="B24" s="2" t="s">
        <v>110</v>
      </c>
      <c r="C24" s="2">
        <v>0.60019264928996596</v>
      </c>
      <c r="D24" s="2">
        <v>0.69734919816255603</v>
      </c>
      <c r="E24" s="2">
        <v>0.83110462874174096</v>
      </c>
      <c r="F24" s="2">
        <v>0.89263562113046602</v>
      </c>
      <c r="G24" s="2">
        <v>0.53421785123646304</v>
      </c>
      <c r="H24" s="2">
        <v>0.65373051911592495</v>
      </c>
      <c r="I24" s="2">
        <v>1.01299099624157</v>
      </c>
      <c r="J24" s="2">
        <v>0.47120456583797898</v>
      </c>
    </row>
    <row r="25" spans="1:10" x14ac:dyDescent="0.25">
      <c r="A25" s="2" t="s">
        <v>117</v>
      </c>
      <c r="B25" s="2" t="s">
        <v>111</v>
      </c>
      <c r="C25" s="2">
        <v>0.54433024488389503</v>
      </c>
      <c r="D25" s="2">
        <v>0.78575145453214601</v>
      </c>
      <c r="E25" s="2">
        <v>0.74913417920470204</v>
      </c>
      <c r="F25" s="2">
        <v>0.80048041418194804</v>
      </c>
      <c r="G25" s="2">
        <v>0.52123581990599599</v>
      </c>
      <c r="H25" s="2">
        <v>0.76350844465196099</v>
      </c>
      <c r="I25" s="2">
        <v>0.50740693695843198</v>
      </c>
      <c r="J25" s="2">
        <v>0.43395087122917197</v>
      </c>
    </row>
    <row r="26" spans="1:10" x14ac:dyDescent="0.25">
      <c r="A26" s="2" t="s">
        <v>118</v>
      </c>
      <c r="B26" s="2" t="s">
        <v>107</v>
      </c>
      <c r="C26" s="2">
        <v>0.61222882941365198</v>
      </c>
      <c r="D26" s="2">
        <v>0.61886403709649995</v>
      </c>
      <c r="E26" s="2">
        <v>0.92849647626280796</v>
      </c>
      <c r="F26" s="2">
        <v>0.60250549577176604</v>
      </c>
      <c r="G26" s="2">
        <v>0.46557113528251598</v>
      </c>
      <c r="H26" s="2">
        <v>0.50726504996418997</v>
      </c>
      <c r="I26" s="2">
        <v>0.52014053799212001</v>
      </c>
      <c r="J26" s="2">
        <v>0.45004105195403099</v>
      </c>
    </row>
    <row r="27" spans="1:10" x14ac:dyDescent="0.25">
      <c r="A27" s="2" t="s">
        <v>118</v>
      </c>
      <c r="B27" s="2" t="s">
        <v>108</v>
      </c>
      <c r="C27" s="2">
        <v>0.59325513429939702</v>
      </c>
      <c r="D27" s="2">
        <v>0.59279459528625</v>
      </c>
      <c r="E27" s="2">
        <v>0.73207002133131005</v>
      </c>
      <c r="F27" s="2">
        <v>0.76580820605158795</v>
      </c>
      <c r="G27" s="2">
        <v>0.53533092141151395</v>
      </c>
      <c r="H27" s="2">
        <v>0.55161630734801304</v>
      </c>
      <c r="I27" s="2">
        <v>0.57613570243120205</v>
      </c>
      <c r="J27" s="2">
        <v>0.44328495860099798</v>
      </c>
    </row>
    <row r="28" spans="1:10" x14ac:dyDescent="0.25">
      <c r="A28" s="2" t="s">
        <v>118</v>
      </c>
      <c r="B28" s="2" t="s">
        <v>109</v>
      </c>
      <c r="C28" s="2">
        <v>0.56688087061047598</v>
      </c>
      <c r="D28" s="2">
        <v>0.57975761592388197</v>
      </c>
      <c r="E28" s="2">
        <v>0.95543535426258996</v>
      </c>
      <c r="F28" s="2">
        <v>0.68296384997665904</v>
      </c>
      <c r="G28" s="2">
        <v>0.48425542190671</v>
      </c>
      <c r="H28" s="2">
        <v>0.59166359715163697</v>
      </c>
      <c r="I28" s="2">
        <v>0.75158025138080098</v>
      </c>
      <c r="J28" s="2">
        <v>0.44804834760725498</v>
      </c>
    </row>
    <row r="29" spans="1:10" x14ac:dyDescent="0.25">
      <c r="A29" s="2" t="s">
        <v>118</v>
      </c>
      <c r="B29" s="2" t="s">
        <v>110</v>
      </c>
      <c r="C29" s="2">
        <v>0.60019264928996596</v>
      </c>
      <c r="D29" s="2">
        <v>0.69734919816255603</v>
      </c>
      <c r="E29" s="2">
        <v>0.83110462874174096</v>
      </c>
      <c r="F29" s="2">
        <v>0.89263562113046602</v>
      </c>
      <c r="G29" s="2">
        <v>0.53421785123646304</v>
      </c>
      <c r="H29" s="2">
        <v>0.65373051911592495</v>
      </c>
      <c r="I29" s="2">
        <v>1.01299099624157</v>
      </c>
      <c r="J29" s="2">
        <v>0.47120456583797898</v>
      </c>
    </row>
    <row r="30" spans="1:10" x14ac:dyDescent="0.25">
      <c r="A30" s="2" t="s">
        <v>118</v>
      </c>
      <c r="B30" s="2" t="s">
        <v>111</v>
      </c>
      <c r="C30" s="2">
        <v>0.54433024488389503</v>
      </c>
      <c r="D30" s="2">
        <v>0.78575145453214601</v>
      </c>
      <c r="E30" s="2">
        <v>0.74913417920470204</v>
      </c>
      <c r="F30" s="2">
        <v>0.80048041418194804</v>
      </c>
      <c r="G30" s="2">
        <v>0.52123581990599599</v>
      </c>
      <c r="H30" s="2">
        <v>0.76350844465196099</v>
      </c>
      <c r="I30" s="2">
        <v>0.50740693695843198</v>
      </c>
      <c r="J30" s="2">
        <v>0.43395087122917197</v>
      </c>
    </row>
    <row r="33" spans="1:10" x14ac:dyDescent="0.25">
      <c r="A33" s="31" t="s">
        <v>79</v>
      </c>
      <c r="B33" s="31"/>
      <c r="C33" s="31"/>
      <c r="D33" s="31"/>
      <c r="E33" s="31"/>
      <c r="F33" s="31"/>
      <c r="G33" s="31"/>
      <c r="H33" s="31"/>
      <c r="I33" s="31"/>
      <c r="J33" s="31"/>
    </row>
    <row r="34" spans="1:10" x14ac:dyDescent="0.25">
      <c r="A34" s="4" t="s">
        <v>64</v>
      </c>
      <c r="B34" s="4" t="s">
        <v>5</v>
      </c>
      <c r="C34" s="4" t="s">
        <v>65</v>
      </c>
      <c r="D34" s="4" t="s">
        <v>66</v>
      </c>
      <c r="E34" s="4" t="s">
        <v>67</v>
      </c>
      <c r="F34" s="4" t="s">
        <v>68</v>
      </c>
      <c r="G34" s="4" t="s">
        <v>69</v>
      </c>
      <c r="H34" s="4" t="s">
        <v>70</v>
      </c>
      <c r="I34" s="4" t="s">
        <v>71</v>
      </c>
      <c r="J34" s="4" t="s">
        <v>72</v>
      </c>
    </row>
    <row r="35" spans="1:10" x14ac:dyDescent="0.25">
      <c r="A35" s="3" t="s">
        <v>117</v>
      </c>
      <c r="B35" s="3" t="s">
        <v>107</v>
      </c>
      <c r="C35" s="3">
        <v>663036</v>
      </c>
      <c r="D35" s="3">
        <v>689189</v>
      </c>
      <c r="E35" s="3">
        <v>730701</v>
      </c>
      <c r="F35" s="3">
        <v>800193</v>
      </c>
      <c r="G35" s="3">
        <v>821429</v>
      </c>
      <c r="H35" s="3">
        <v>845199</v>
      </c>
      <c r="I35" s="3">
        <v>1001954</v>
      </c>
      <c r="J35" s="3">
        <v>1033427</v>
      </c>
    </row>
    <row r="36" spans="1:10" x14ac:dyDescent="0.25">
      <c r="A36" s="3" t="s">
        <v>117</v>
      </c>
      <c r="B36" s="3" t="s">
        <v>108</v>
      </c>
      <c r="C36" s="3">
        <v>680849</v>
      </c>
      <c r="D36" s="3">
        <v>727687</v>
      </c>
      <c r="E36" s="3">
        <v>766683</v>
      </c>
      <c r="F36" s="3">
        <v>841429</v>
      </c>
      <c r="G36" s="3">
        <v>862208</v>
      </c>
      <c r="H36" s="3">
        <v>889571</v>
      </c>
      <c r="I36" s="3">
        <v>1014421</v>
      </c>
      <c r="J36" s="3">
        <v>1071848</v>
      </c>
    </row>
    <row r="37" spans="1:10" x14ac:dyDescent="0.25">
      <c r="A37" s="3" t="s">
        <v>117</v>
      </c>
      <c r="B37" s="3" t="s">
        <v>109</v>
      </c>
      <c r="C37" s="3">
        <v>719335</v>
      </c>
      <c r="D37" s="3">
        <v>763765</v>
      </c>
      <c r="E37" s="3">
        <v>797577</v>
      </c>
      <c r="F37" s="3">
        <v>877520</v>
      </c>
      <c r="G37" s="3">
        <v>904021</v>
      </c>
      <c r="H37" s="3">
        <v>930356</v>
      </c>
      <c r="I37" s="3">
        <v>1085591</v>
      </c>
      <c r="J37" s="3">
        <v>1095509</v>
      </c>
    </row>
    <row r="38" spans="1:10" x14ac:dyDescent="0.25">
      <c r="A38" s="3" t="s">
        <v>117</v>
      </c>
      <c r="B38" s="3" t="s">
        <v>110</v>
      </c>
      <c r="C38" s="3">
        <v>732531</v>
      </c>
      <c r="D38" s="3">
        <v>783652</v>
      </c>
      <c r="E38" s="3">
        <v>834796</v>
      </c>
      <c r="F38" s="3">
        <v>860656</v>
      </c>
      <c r="G38" s="3">
        <v>896786</v>
      </c>
      <c r="H38" s="3">
        <v>950335</v>
      </c>
      <c r="I38" s="3">
        <v>1080954</v>
      </c>
      <c r="J38" s="3">
        <v>1126238</v>
      </c>
    </row>
    <row r="39" spans="1:10" x14ac:dyDescent="0.25">
      <c r="A39" s="3" t="s">
        <v>117</v>
      </c>
      <c r="B39" s="3" t="s">
        <v>111</v>
      </c>
      <c r="C39" s="3">
        <v>786600</v>
      </c>
      <c r="D39" s="3">
        <v>835246</v>
      </c>
      <c r="E39" s="3">
        <v>895201</v>
      </c>
      <c r="F39" s="3">
        <v>955957</v>
      </c>
      <c r="G39" s="3">
        <v>986517</v>
      </c>
      <c r="H39" s="3">
        <v>1044192</v>
      </c>
      <c r="I39" s="3">
        <v>1175016</v>
      </c>
      <c r="J39" s="3">
        <v>1239888</v>
      </c>
    </row>
    <row r="40" spans="1:10" x14ac:dyDescent="0.25">
      <c r="A40" s="3" t="s">
        <v>118</v>
      </c>
      <c r="B40" s="3" t="s">
        <v>107</v>
      </c>
      <c r="C40" s="3">
        <v>228601</v>
      </c>
      <c r="D40" s="3">
        <v>267971</v>
      </c>
      <c r="E40" s="3">
        <v>281579</v>
      </c>
      <c r="F40" s="3">
        <v>284317</v>
      </c>
      <c r="G40" s="3">
        <v>307641</v>
      </c>
      <c r="H40" s="3">
        <v>356385</v>
      </c>
      <c r="I40" s="3">
        <v>328250</v>
      </c>
      <c r="J40" s="3">
        <v>368854</v>
      </c>
    </row>
    <row r="41" spans="1:10" x14ac:dyDescent="0.25">
      <c r="A41" s="3" t="s">
        <v>118</v>
      </c>
      <c r="B41" s="3" t="s">
        <v>108</v>
      </c>
      <c r="C41" s="3">
        <v>199021</v>
      </c>
      <c r="D41" s="3">
        <v>229735</v>
      </c>
      <c r="E41" s="3">
        <v>248058</v>
      </c>
      <c r="F41" s="3">
        <v>247425</v>
      </c>
      <c r="G41" s="3">
        <v>265139</v>
      </c>
      <c r="H41" s="3">
        <v>308330</v>
      </c>
      <c r="I41" s="3">
        <v>309752</v>
      </c>
      <c r="J41" s="3">
        <v>340323</v>
      </c>
    </row>
    <row r="42" spans="1:10" x14ac:dyDescent="0.25">
      <c r="A42" s="3" t="s">
        <v>118</v>
      </c>
      <c r="B42" s="3" t="s">
        <v>109</v>
      </c>
      <c r="C42" s="3">
        <v>167935</v>
      </c>
      <c r="D42" s="3">
        <v>194309</v>
      </c>
      <c r="E42" s="3">
        <v>217644</v>
      </c>
      <c r="F42" s="3">
        <v>215527</v>
      </c>
      <c r="G42" s="3">
        <v>228462</v>
      </c>
      <c r="H42" s="3">
        <v>269012</v>
      </c>
      <c r="I42" s="3">
        <v>246320</v>
      </c>
      <c r="J42" s="3">
        <v>288919</v>
      </c>
    </row>
    <row r="43" spans="1:10" x14ac:dyDescent="0.25">
      <c r="A43" s="3" t="s">
        <v>118</v>
      </c>
      <c r="B43" s="3" t="s">
        <v>110</v>
      </c>
      <c r="C43" s="3">
        <v>152095</v>
      </c>
      <c r="D43" s="3">
        <v>171931</v>
      </c>
      <c r="E43" s="3">
        <v>182353</v>
      </c>
      <c r="F43" s="3">
        <v>209495</v>
      </c>
      <c r="G43" s="3">
        <v>227164</v>
      </c>
      <c r="H43" s="3">
        <v>249062</v>
      </c>
      <c r="I43" s="3">
        <v>241111</v>
      </c>
      <c r="J43" s="3">
        <v>273709</v>
      </c>
    </row>
    <row r="44" spans="1:10" x14ac:dyDescent="0.25">
      <c r="A44" s="3" t="s">
        <v>118</v>
      </c>
      <c r="B44" s="3" t="s">
        <v>111</v>
      </c>
      <c r="C44" s="3">
        <v>99385</v>
      </c>
      <c r="D44" s="3">
        <v>121777</v>
      </c>
      <c r="E44" s="3">
        <v>122881</v>
      </c>
      <c r="F44" s="3">
        <v>128117</v>
      </c>
      <c r="G44" s="3">
        <v>141537</v>
      </c>
      <c r="H44" s="3">
        <v>155300</v>
      </c>
      <c r="I44" s="3">
        <v>151902</v>
      </c>
      <c r="J44" s="3">
        <v>159378</v>
      </c>
    </row>
    <row r="47" spans="1:10" x14ac:dyDescent="0.25">
      <c r="A47" s="31" t="s">
        <v>80</v>
      </c>
      <c r="B47" s="31"/>
      <c r="C47" s="31"/>
      <c r="D47" s="31"/>
      <c r="E47" s="31"/>
      <c r="F47" s="31"/>
      <c r="G47" s="31"/>
      <c r="H47" s="31"/>
      <c r="I47" s="31"/>
      <c r="J47" s="31"/>
    </row>
    <row r="48" spans="1:10" x14ac:dyDescent="0.25">
      <c r="A48" s="4" t="s">
        <v>64</v>
      </c>
      <c r="B48" s="4" t="s">
        <v>5</v>
      </c>
      <c r="C48" s="4" t="s">
        <v>65</v>
      </c>
      <c r="D48" s="4" t="s">
        <v>66</v>
      </c>
      <c r="E48" s="4" t="s">
        <v>67</v>
      </c>
      <c r="F48" s="4" t="s">
        <v>68</v>
      </c>
      <c r="G48" s="4" t="s">
        <v>69</v>
      </c>
      <c r="H48" s="4" t="s">
        <v>70</v>
      </c>
      <c r="I48" s="4" t="s">
        <v>71</v>
      </c>
      <c r="J48" s="4" t="s">
        <v>72</v>
      </c>
    </row>
    <row r="49" spans="1:10" x14ac:dyDescent="0.25">
      <c r="A49" s="3" t="s">
        <v>117</v>
      </c>
      <c r="B49" s="3" t="s">
        <v>107</v>
      </c>
      <c r="C49" s="3">
        <v>17055</v>
      </c>
      <c r="D49" s="3">
        <v>15693</v>
      </c>
      <c r="E49" s="3">
        <v>10540</v>
      </c>
      <c r="F49" s="3">
        <v>12672</v>
      </c>
      <c r="G49" s="3">
        <v>16088</v>
      </c>
      <c r="H49" s="3">
        <v>12633</v>
      </c>
      <c r="I49" s="3">
        <v>11207</v>
      </c>
      <c r="J49" s="3">
        <v>13535</v>
      </c>
    </row>
    <row r="50" spans="1:10" x14ac:dyDescent="0.25">
      <c r="A50" s="3" t="s">
        <v>117</v>
      </c>
      <c r="B50" s="3" t="s">
        <v>108</v>
      </c>
      <c r="C50" s="3">
        <v>13543</v>
      </c>
      <c r="D50" s="3">
        <v>13035</v>
      </c>
      <c r="E50" s="3">
        <v>9874</v>
      </c>
      <c r="F50" s="3">
        <v>11738</v>
      </c>
      <c r="G50" s="3">
        <v>14372</v>
      </c>
      <c r="H50" s="3">
        <v>11724</v>
      </c>
      <c r="I50" s="3">
        <v>10962</v>
      </c>
      <c r="J50" s="3">
        <v>12540</v>
      </c>
    </row>
    <row r="51" spans="1:10" x14ac:dyDescent="0.25">
      <c r="A51" s="3" t="s">
        <v>117</v>
      </c>
      <c r="B51" s="3" t="s">
        <v>109</v>
      </c>
      <c r="C51" s="3">
        <v>11922</v>
      </c>
      <c r="D51" s="3">
        <v>11987</v>
      </c>
      <c r="E51" s="3">
        <v>9382</v>
      </c>
      <c r="F51" s="3">
        <v>11217</v>
      </c>
      <c r="G51" s="3">
        <v>13712</v>
      </c>
      <c r="H51" s="3">
        <v>11435</v>
      </c>
      <c r="I51" s="3">
        <v>10473</v>
      </c>
      <c r="J51" s="3">
        <v>11441</v>
      </c>
    </row>
    <row r="52" spans="1:10" x14ac:dyDescent="0.25">
      <c r="A52" s="3" t="s">
        <v>117</v>
      </c>
      <c r="B52" s="3" t="s">
        <v>110</v>
      </c>
      <c r="C52" s="3">
        <v>9796</v>
      </c>
      <c r="D52" s="3">
        <v>9330</v>
      </c>
      <c r="E52" s="3">
        <v>9238</v>
      </c>
      <c r="F52" s="3">
        <v>10009</v>
      </c>
      <c r="G52" s="3">
        <v>12088</v>
      </c>
      <c r="H52" s="3">
        <v>10394</v>
      </c>
      <c r="I52" s="3">
        <v>9843</v>
      </c>
      <c r="J52" s="3">
        <v>10314</v>
      </c>
    </row>
    <row r="53" spans="1:10" x14ac:dyDescent="0.25">
      <c r="A53" s="3" t="s">
        <v>117</v>
      </c>
      <c r="B53" s="3" t="s">
        <v>111</v>
      </c>
      <c r="C53" s="3">
        <v>7480</v>
      </c>
      <c r="D53" s="3">
        <v>6415</v>
      </c>
      <c r="E53" s="3">
        <v>7879</v>
      </c>
      <c r="F53" s="3">
        <v>8109</v>
      </c>
      <c r="G53" s="3">
        <v>10764</v>
      </c>
      <c r="H53" s="3">
        <v>9687</v>
      </c>
      <c r="I53" s="3">
        <v>8287</v>
      </c>
      <c r="J53" s="3">
        <v>8273</v>
      </c>
    </row>
    <row r="54" spans="1:10" x14ac:dyDescent="0.25">
      <c r="A54" s="3" t="s">
        <v>118</v>
      </c>
      <c r="B54" s="3" t="s">
        <v>107</v>
      </c>
      <c r="C54" s="3">
        <v>4597</v>
      </c>
      <c r="D54" s="3">
        <v>5146</v>
      </c>
      <c r="E54" s="3">
        <v>3554</v>
      </c>
      <c r="F54" s="3">
        <v>3971</v>
      </c>
      <c r="G54" s="3">
        <v>5105</v>
      </c>
      <c r="H54" s="3">
        <v>4537</v>
      </c>
      <c r="I54" s="3">
        <v>3477</v>
      </c>
      <c r="J54" s="3">
        <v>4666</v>
      </c>
    </row>
    <row r="55" spans="1:10" x14ac:dyDescent="0.25">
      <c r="A55" s="3" t="s">
        <v>118</v>
      </c>
      <c r="B55" s="3" t="s">
        <v>108</v>
      </c>
      <c r="C55" s="3">
        <v>3462</v>
      </c>
      <c r="D55" s="3">
        <v>3704</v>
      </c>
      <c r="E55" s="3">
        <v>2846</v>
      </c>
      <c r="F55" s="3">
        <v>3217</v>
      </c>
      <c r="G55" s="3">
        <v>4046</v>
      </c>
      <c r="H55" s="3">
        <v>3629</v>
      </c>
      <c r="I55" s="3">
        <v>3196</v>
      </c>
      <c r="J55" s="3">
        <v>3940</v>
      </c>
    </row>
    <row r="56" spans="1:10" x14ac:dyDescent="0.25">
      <c r="A56" s="3" t="s">
        <v>118</v>
      </c>
      <c r="B56" s="3" t="s">
        <v>109</v>
      </c>
      <c r="C56" s="3">
        <v>2648</v>
      </c>
      <c r="D56" s="3">
        <v>2951</v>
      </c>
      <c r="E56" s="3">
        <v>2347</v>
      </c>
      <c r="F56" s="3">
        <v>2525</v>
      </c>
      <c r="G56" s="3">
        <v>3279</v>
      </c>
      <c r="H56" s="3">
        <v>3012</v>
      </c>
      <c r="I56" s="3">
        <v>2422</v>
      </c>
      <c r="J56" s="3">
        <v>3256</v>
      </c>
    </row>
    <row r="57" spans="1:10" x14ac:dyDescent="0.25">
      <c r="A57" s="3" t="s">
        <v>118</v>
      </c>
      <c r="B57" s="3" t="s">
        <v>110</v>
      </c>
      <c r="C57" s="3">
        <v>2036</v>
      </c>
      <c r="D57" s="3">
        <v>2122</v>
      </c>
      <c r="E57" s="3">
        <v>1997</v>
      </c>
      <c r="F57" s="3">
        <v>2129</v>
      </c>
      <c r="G57" s="3">
        <v>2805</v>
      </c>
      <c r="H57" s="3">
        <v>2478</v>
      </c>
      <c r="I57" s="3">
        <v>1945</v>
      </c>
      <c r="J57" s="3">
        <v>2777</v>
      </c>
    </row>
    <row r="58" spans="1:10" x14ac:dyDescent="0.25">
      <c r="A58" s="3" t="s">
        <v>118</v>
      </c>
      <c r="B58" s="3" t="s">
        <v>111</v>
      </c>
      <c r="C58" s="3">
        <v>1093</v>
      </c>
      <c r="D58" s="3">
        <v>1077</v>
      </c>
      <c r="E58" s="3">
        <v>1213</v>
      </c>
      <c r="F58" s="3">
        <v>1137</v>
      </c>
      <c r="G58" s="3">
        <v>1628</v>
      </c>
      <c r="H58" s="3">
        <v>1419</v>
      </c>
      <c r="I58" s="3">
        <v>1099</v>
      </c>
      <c r="J58" s="3">
        <v>1314</v>
      </c>
    </row>
  </sheetData>
  <mergeCells count="4">
    <mergeCell ref="A5:J5"/>
    <mergeCell ref="A19:J19"/>
    <mergeCell ref="A33:J33"/>
    <mergeCell ref="A47:J47"/>
  </mergeCells>
  <pageMargins left="0.7" right="0.7" top="0.75" bottom="0.75" header="0.3" footer="0.3"/>
  <pageSetup paperSize="9"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34"/>
  <sheetViews>
    <sheetView workbookViewId="0"/>
  </sheetViews>
  <sheetFormatPr baseColWidth="10" defaultColWidth="11.42578125" defaultRowHeight="15" x14ac:dyDescent="0.25"/>
  <cols>
    <col min="1" max="1" width="14.5703125" bestFit="1" customWidth="1"/>
    <col min="2" max="2" width="12.42578125" bestFit="1" customWidth="1"/>
  </cols>
  <sheetData>
    <row r="1" spans="1:10" x14ac:dyDescent="0.25">
      <c r="A1" s="5" t="str">
        <f>HYPERLINK("#'Indice'!A1", "Indice")</f>
        <v>Indice</v>
      </c>
    </row>
    <row r="2" spans="1:10" x14ac:dyDescent="0.25">
      <c r="A2" s="15" t="s">
        <v>116</v>
      </c>
    </row>
    <row r="3" spans="1:10" x14ac:dyDescent="0.25">
      <c r="A3" s="8" t="s">
        <v>62</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1" t="s">
        <v>117</v>
      </c>
      <c r="B7" s="1" t="s">
        <v>112</v>
      </c>
      <c r="C7" s="1">
        <v>71.209275722503705</v>
      </c>
      <c r="D7" s="1">
        <v>67.574506998062105</v>
      </c>
      <c r="E7" s="1">
        <v>68.2341277599335</v>
      </c>
      <c r="F7" s="1">
        <v>67.185550928115802</v>
      </c>
      <c r="G7" s="1">
        <v>64.776504039764404</v>
      </c>
      <c r="H7" s="1">
        <v>60.435414314269998</v>
      </c>
      <c r="I7" s="1">
        <v>65.189385414123507</v>
      </c>
      <c r="J7" s="1">
        <v>57.631343603134198</v>
      </c>
    </row>
    <row r="8" spans="1:10" x14ac:dyDescent="0.25">
      <c r="A8" s="1" t="s">
        <v>117</v>
      </c>
      <c r="B8" s="1" t="s">
        <v>113</v>
      </c>
      <c r="C8" s="1">
        <v>84.280288219451904</v>
      </c>
      <c r="D8" s="1">
        <v>82.835274934768705</v>
      </c>
      <c r="E8" s="1">
        <v>81.872808933258099</v>
      </c>
      <c r="F8" s="1">
        <v>81.770575046539307</v>
      </c>
      <c r="G8" s="1">
        <v>80.846190452575698</v>
      </c>
      <c r="H8" s="1">
        <v>79.084813594818101</v>
      </c>
      <c r="I8" s="1">
        <v>82.353645563125596</v>
      </c>
      <c r="J8" s="1">
        <v>80.8574378490448</v>
      </c>
    </row>
    <row r="9" spans="1:10" x14ac:dyDescent="0.25">
      <c r="A9" s="1" t="s">
        <v>118</v>
      </c>
      <c r="B9" s="1" t="s">
        <v>112</v>
      </c>
      <c r="C9" s="1">
        <v>28.790721297264099</v>
      </c>
      <c r="D9" s="1">
        <v>32.425495982170098</v>
      </c>
      <c r="E9" s="1">
        <v>31.7658692598343</v>
      </c>
      <c r="F9" s="1">
        <v>32.814449071884198</v>
      </c>
      <c r="G9" s="1">
        <v>35.223498940467799</v>
      </c>
      <c r="H9" s="1">
        <v>39.564588665962198</v>
      </c>
      <c r="I9" s="1">
        <v>34.8106145858765</v>
      </c>
      <c r="J9" s="1">
        <v>42.368656396865802</v>
      </c>
    </row>
    <row r="10" spans="1:10" x14ac:dyDescent="0.25">
      <c r="A10" s="1" t="s">
        <v>118</v>
      </c>
      <c r="B10" s="1" t="s">
        <v>113</v>
      </c>
      <c r="C10" s="1">
        <v>15.7197088003159</v>
      </c>
      <c r="D10" s="1">
        <v>17.1647235751152</v>
      </c>
      <c r="E10" s="1">
        <v>18.127188086509701</v>
      </c>
      <c r="F10" s="1">
        <v>18.229421973228501</v>
      </c>
      <c r="G10" s="1">
        <v>19.153809547424299</v>
      </c>
      <c r="H10" s="1">
        <v>20.915187895298001</v>
      </c>
      <c r="I10" s="1">
        <v>17.6463544368744</v>
      </c>
      <c r="J10" s="1">
        <v>19.142563641071298</v>
      </c>
    </row>
    <row r="13" spans="1:10" x14ac:dyDescent="0.25">
      <c r="A13" s="31" t="s">
        <v>78</v>
      </c>
      <c r="B13" s="31"/>
      <c r="C13" s="31"/>
      <c r="D13" s="31"/>
      <c r="E13" s="31"/>
      <c r="F13" s="31"/>
      <c r="G13" s="31"/>
      <c r="H13" s="31"/>
      <c r="I13" s="31"/>
      <c r="J13" s="31"/>
    </row>
    <row r="14" spans="1:10" x14ac:dyDescent="0.25">
      <c r="A14" s="4" t="s">
        <v>64</v>
      </c>
      <c r="B14" s="4" t="s">
        <v>5</v>
      </c>
      <c r="C14" s="4" t="s">
        <v>65</v>
      </c>
      <c r="D14" s="4" t="s">
        <v>66</v>
      </c>
      <c r="E14" s="4" t="s">
        <v>67</v>
      </c>
      <c r="F14" s="4" t="s">
        <v>68</v>
      </c>
      <c r="G14" s="4" t="s">
        <v>69</v>
      </c>
      <c r="H14" s="4" t="s">
        <v>70</v>
      </c>
      <c r="I14" s="4" t="s">
        <v>71</v>
      </c>
      <c r="J14" s="4" t="s">
        <v>72</v>
      </c>
    </row>
    <row r="15" spans="1:10" x14ac:dyDescent="0.25">
      <c r="A15" s="2" t="s">
        <v>117</v>
      </c>
      <c r="B15" s="2" t="s">
        <v>112</v>
      </c>
      <c r="C15" s="2">
        <v>0.58729462325573001</v>
      </c>
      <c r="D15" s="2">
        <v>0.63331648707389798</v>
      </c>
      <c r="E15" s="2">
        <v>0.92940721660852399</v>
      </c>
      <c r="F15" s="2">
        <v>0.77784946188330695</v>
      </c>
      <c r="G15" s="2">
        <v>0.72665433399379298</v>
      </c>
      <c r="H15" s="2">
        <v>0.91967135667800903</v>
      </c>
      <c r="I15" s="2">
        <v>0.79840924590826001</v>
      </c>
      <c r="J15" s="2">
        <v>0.99920472130179405</v>
      </c>
    </row>
    <row r="16" spans="1:10" x14ac:dyDescent="0.25">
      <c r="A16" s="2" t="s">
        <v>117</v>
      </c>
      <c r="B16" s="2" t="s">
        <v>113</v>
      </c>
      <c r="C16" s="2">
        <v>0.33431560732424298</v>
      </c>
      <c r="D16" s="2">
        <v>0.37634994369000202</v>
      </c>
      <c r="E16" s="2">
        <v>0.47264606691896899</v>
      </c>
      <c r="F16" s="2">
        <v>0.371339125558734</v>
      </c>
      <c r="G16" s="2">
        <v>0.28004986234009299</v>
      </c>
      <c r="H16" s="2">
        <v>0.35251195076852998</v>
      </c>
      <c r="I16" s="2">
        <v>0.34577467013150498</v>
      </c>
      <c r="J16" s="2">
        <v>0.21391385234892399</v>
      </c>
    </row>
    <row r="17" spans="1:10" x14ac:dyDescent="0.25">
      <c r="A17" s="2" t="s">
        <v>118</v>
      </c>
      <c r="B17" s="2" t="s">
        <v>112</v>
      </c>
      <c r="C17" s="2">
        <v>0.58729462325573001</v>
      </c>
      <c r="D17" s="2">
        <v>0.63331648707389798</v>
      </c>
      <c r="E17" s="2">
        <v>0.92940721660852399</v>
      </c>
      <c r="F17" s="2">
        <v>0.77784946188330695</v>
      </c>
      <c r="G17" s="2">
        <v>0.72665433399379298</v>
      </c>
      <c r="H17" s="2">
        <v>0.91967135667800903</v>
      </c>
      <c r="I17" s="2">
        <v>0.79840924590826001</v>
      </c>
      <c r="J17" s="2">
        <v>0.99920472130179405</v>
      </c>
    </row>
    <row r="18" spans="1:10" x14ac:dyDescent="0.25">
      <c r="A18" s="2" t="s">
        <v>118</v>
      </c>
      <c r="B18" s="2" t="s">
        <v>113</v>
      </c>
      <c r="C18" s="2">
        <v>0.33431560732424298</v>
      </c>
      <c r="D18" s="2">
        <v>0.37634994369000202</v>
      </c>
      <c r="E18" s="2">
        <v>0.47264606691896899</v>
      </c>
      <c r="F18" s="2">
        <v>0.371339125558734</v>
      </c>
      <c r="G18" s="2">
        <v>0.28004986234009299</v>
      </c>
      <c r="H18" s="2">
        <v>0.35251195076852998</v>
      </c>
      <c r="I18" s="2">
        <v>0.34577467013150498</v>
      </c>
      <c r="J18" s="2">
        <v>0.21391385234892399</v>
      </c>
    </row>
    <row r="21" spans="1:10" x14ac:dyDescent="0.25">
      <c r="A21" s="31" t="s">
        <v>79</v>
      </c>
      <c r="B21" s="31"/>
      <c r="C21" s="31"/>
      <c r="D21" s="31"/>
      <c r="E21" s="31"/>
      <c r="F21" s="31"/>
      <c r="G21" s="31"/>
      <c r="H21" s="31"/>
      <c r="I21" s="31"/>
      <c r="J21" s="31"/>
    </row>
    <row r="22" spans="1:10" x14ac:dyDescent="0.25">
      <c r="A22" s="4" t="s">
        <v>64</v>
      </c>
      <c r="B22" s="4" t="s">
        <v>5</v>
      </c>
      <c r="C22" s="4" t="s">
        <v>65</v>
      </c>
      <c r="D22" s="4" t="s">
        <v>66</v>
      </c>
      <c r="E22" s="4" t="s">
        <v>67</v>
      </c>
      <c r="F22" s="4" t="s">
        <v>68</v>
      </c>
      <c r="G22" s="4" t="s">
        <v>69</v>
      </c>
      <c r="H22" s="4" t="s">
        <v>70</v>
      </c>
      <c r="I22" s="4" t="s">
        <v>71</v>
      </c>
      <c r="J22" s="4" t="s">
        <v>72</v>
      </c>
    </row>
    <row r="23" spans="1:10" x14ac:dyDescent="0.25">
      <c r="A23" s="3" t="s">
        <v>117</v>
      </c>
      <c r="B23" s="3" t="s">
        <v>112</v>
      </c>
      <c r="C23" s="3">
        <v>821268</v>
      </c>
      <c r="D23" s="3">
        <v>727722</v>
      </c>
      <c r="E23" s="3">
        <v>660954</v>
      </c>
      <c r="F23" s="3">
        <v>445586</v>
      </c>
      <c r="G23" s="3">
        <v>360752</v>
      </c>
      <c r="H23" s="3">
        <v>271077</v>
      </c>
      <c r="I23" s="3">
        <v>404300</v>
      </c>
      <c r="J23" s="3">
        <v>227211</v>
      </c>
    </row>
    <row r="24" spans="1:10" x14ac:dyDescent="0.25">
      <c r="A24" s="3" t="s">
        <v>117</v>
      </c>
      <c r="B24" s="3" t="s">
        <v>113</v>
      </c>
      <c r="C24" s="3">
        <v>2761083</v>
      </c>
      <c r="D24" s="3">
        <v>3071817</v>
      </c>
      <c r="E24" s="3">
        <v>3364004</v>
      </c>
      <c r="F24" s="3">
        <v>3890169</v>
      </c>
      <c r="G24" s="3">
        <v>4110209</v>
      </c>
      <c r="H24" s="3">
        <v>4388576</v>
      </c>
      <c r="I24" s="3">
        <v>4953636</v>
      </c>
      <c r="J24" s="3">
        <v>5339699</v>
      </c>
    </row>
    <row r="25" spans="1:10" x14ac:dyDescent="0.25">
      <c r="A25" s="3" t="s">
        <v>118</v>
      </c>
      <c r="B25" s="3" t="s">
        <v>112</v>
      </c>
      <c r="C25" s="3">
        <v>332048</v>
      </c>
      <c r="D25" s="3">
        <v>349196</v>
      </c>
      <c r="E25" s="3">
        <v>307702</v>
      </c>
      <c r="F25" s="3">
        <v>217631</v>
      </c>
      <c r="G25" s="3">
        <v>196166</v>
      </c>
      <c r="H25" s="3">
        <v>177463</v>
      </c>
      <c r="I25" s="3">
        <v>215893</v>
      </c>
      <c r="J25" s="3">
        <v>167038</v>
      </c>
    </row>
    <row r="26" spans="1:10" x14ac:dyDescent="0.25">
      <c r="A26" s="3" t="s">
        <v>118</v>
      </c>
      <c r="B26" s="3" t="s">
        <v>113</v>
      </c>
      <c r="C26" s="3">
        <v>514989</v>
      </c>
      <c r="D26" s="3">
        <v>636527</v>
      </c>
      <c r="E26" s="3">
        <v>744813</v>
      </c>
      <c r="F26" s="3">
        <v>867250</v>
      </c>
      <c r="G26" s="3">
        <v>973777</v>
      </c>
      <c r="H26" s="3">
        <v>1160626</v>
      </c>
      <c r="I26" s="3">
        <v>1061442</v>
      </c>
      <c r="J26" s="3">
        <v>1264145</v>
      </c>
    </row>
    <row r="29" spans="1:10" x14ac:dyDescent="0.25">
      <c r="A29" s="31" t="s">
        <v>80</v>
      </c>
      <c r="B29" s="31"/>
      <c r="C29" s="31"/>
      <c r="D29" s="31"/>
      <c r="E29" s="31"/>
      <c r="F29" s="31"/>
      <c r="G29" s="31"/>
      <c r="H29" s="31"/>
      <c r="I29" s="31"/>
      <c r="J29" s="31"/>
    </row>
    <row r="30" spans="1:10" x14ac:dyDescent="0.25">
      <c r="A30" s="4" t="s">
        <v>64</v>
      </c>
      <c r="B30" s="4" t="s">
        <v>5</v>
      </c>
      <c r="C30" s="4" t="s">
        <v>65</v>
      </c>
      <c r="D30" s="4" t="s">
        <v>66</v>
      </c>
      <c r="E30" s="4" t="s">
        <v>67</v>
      </c>
      <c r="F30" s="4" t="s">
        <v>68</v>
      </c>
      <c r="G30" s="4" t="s">
        <v>69</v>
      </c>
      <c r="H30" s="4" t="s">
        <v>70</v>
      </c>
      <c r="I30" s="4" t="s">
        <v>71</v>
      </c>
      <c r="J30" s="4" t="s">
        <v>72</v>
      </c>
    </row>
    <row r="31" spans="1:10" x14ac:dyDescent="0.25">
      <c r="A31" s="3" t="s">
        <v>117</v>
      </c>
      <c r="B31" s="3" t="s">
        <v>112</v>
      </c>
      <c r="C31" s="3">
        <v>20943</v>
      </c>
      <c r="D31" s="3">
        <v>15841</v>
      </c>
      <c r="E31" s="3">
        <v>9082</v>
      </c>
      <c r="F31" s="3">
        <v>7076</v>
      </c>
      <c r="G31" s="3">
        <v>7065</v>
      </c>
      <c r="H31" s="3">
        <v>3779</v>
      </c>
      <c r="I31" s="3">
        <v>4172</v>
      </c>
      <c r="J31" s="3">
        <v>2667</v>
      </c>
    </row>
    <row r="32" spans="1:10" x14ac:dyDescent="0.25">
      <c r="A32" s="3" t="s">
        <v>117</v>
      </c>
      <c r="B32" s="3" t="s">
        <v>113</v>
      </c>
      <c r="C32" s="3">
        <v>38853</v>
      </c>
      <c r="D32" s="3">
        <v>40619</v>
      </c>
      <c r="E32" s="3">
        <v>37831</v>
      </c>
      <c r="F32" s="3">
        <v>46669</v>
      </c>
      <c r="G32" s="3">
        <v>59959</v>
      </c>
      <c r="H32" s="3">
        <v>52094</v>
      </c>
      <c r="I32" s="3">
        <v>46600</v>
      </c>
      <c r="J32" s="3">
        <v>53436</v>
      </c>
    </row>
    <row r="33" spans="1:10" x14ac:dyDescent="0.25">
      <c r="A33" s="3" t="s">
        <v>118</v>
      </c>
      <c r="B33" s="3" t="s">
        <v>112</v>
      </c>
      <c r="C33" s="3">
        <v>6542</v>
      </c>
      <c r="D33" s="3">
        <v>6417</v>
      </c>
      <c r="E33" s="3">
        <v>3839</v>
      </c>
      <c r="F33" s="3">
        <v>3036</v>
      </c>
      <c r="G33" s="3">
        <v>3260</v>
      </c>
      <c r="H33" s="3">
        <v>2180</v>
      </c>
      <c r="I33" s="3">
        <v>2213</v>
      </c>
      <c r="J33" s="3">
        <v>2027</v>
      </c>
    </row>
    <row r="34" spans="1:10" x14ac:dyDescent="0.25">
      <c r="A34" s="3" t="s">
        <v>118</v>
      </c>
      <c r="B34" s="3" t="s">
        <v>113</v>
      </c>
      <c r="C34" s="3">
        <v>7294</v>
      </c>
      <c r="D34" s="3">
        <v>8583</v>
      </c>
      <c r="E34" s="3">
        <v>8118</v>
      </c>
      <c r="F34" s="3">
        <v>9943</v>
      </c>
      <c r="G34" s="3">
        <v>13603</v>
      </c>
      <c r="H34" s="3">
        <v>12895</v>
      </c>
      <c r="I34" s="3">
        <v>9926</v>
      </c>
      <c r="J34" s="3">
        <v>13926</v>
      </c>
    </row>
  </sheetData>
  <mergeCells count="4">
    <mergeCell ref="A5:J5"/>
    <mergeCell ref="A13:J13"/>
    <mergeCell ref="A21:J21"/>
    <mergeCell ref="A29:J29"/>
  </mergeCells>
  <pageMargins left="0.7" right="0.7" top="0.75" bottom="0.75" header="0.3" footer="0.3"/>
  <pageSetup paperSize="9"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42"/>
  <sheetViews>
    <sheetView workbookViewId="0"/>
  </sheetViews>
  <sheetFormatPr baseColWidth="10" defaultColWidth="11.42578125" defaultRowHeight="15" x14ac:dyDescent="0.25"/>
  <cols>
    <col min="1" max="1" width="14.5703125" bestFit="1" customWidth="1"/>
    <col min="2" max="2" width="16.5703125" bestFit="1" customWidth="1"/>
  </cols>
  <sheetData>
    <row r="1" spans="1:10" x14ac:dyDescent="0.25">
      <c r="A1" s="5" t="str">
        <f>HYPERLINK("#'Indice'!A1", "Indice")</f>
        <v>Indice</v>
      </c>
    </row>
    <row r="2" spans="1:10" x14ac:dyDescent="0.25">
      <c r="A2" s="15" t="s">
        <v>116</v>
      </c>
    </row>
    <row r="3" spans="1:10" x14ac:dyDescent="0.25">
      <c r="A3" s="8" t="s">
        <v>62</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1" t="s">
        <v>117</v>
      </c>
      <c r="B7" s="1" t="s">
        <v>114</v>
      </c>
      <c r="C7" s="1">
        <v>66.652542352676406</v>
      </c>
      <c r="D7" s="1">
        <v>61.717021465301499</v>
      </c>
      <c r="E7" s="1">
        <v>63.282656669616699</v>
      </c>
      <c r="F7" s="1">
        <v>62.426215410232501</v>
      </c>
      <c r="G7" s="1">
        <v>58.528923988342299</v>
      </c>
      <c r="H7" s="1">
        <v>54.817026853561401</v>
      </c>
      <c r="I7" s="1">
        <v>62.2375905513763</v>
      </c>
      <c r="J7" s="1">
        <v>49.512851238250697</v>
      </c>
    </row>
    <row r="8" spans="1:10" x14ac:dyDescent="0.25">
      <c r="A8" s="1" t="s">
        <v>117</v>
      </c>
      <c r="B8" s="1" t="s">
        <v>115</v>
      </c>
      <c r="C8" s="1">
        <v>74.501889944076495</v>
      </c>
      <c r="D8" s="1">
        <v>71.270459890365601</v>
      </c>
      <c r="E8" s="1">
        <v>71.065241098403902</v>
      </c>
      <c r="F8" s="1">
        <v>69.312006235122695</v>
      </c>
      <c r="G8" s="1">
        <v>67.559212446212797</v>
      </c>
      <c r="H8" s="1">
        <v>62.852913141250603</v>
      </c>
      <c r="I8" s="1">
        <v>67.383337020873995</v>
      </c>
      <c r="J8" s="1">
        <v>61.6413831710815</v>
      </c>
    </row>
    <row r="9" spans="1:10" x14ac:dyDescent="0.25">
      <c r="A9" s="1" t="s">
        <v>117</v>
      </c>
      <c r="B9" s="1" t="s">
        <v>113</v>
      </c>
      <c r="C9" s="1">
        <v>84.280288219451904</v>
      </c>
      <c r="D9" s="1">
        <v>82.835274934768705</v>
      </c>
      <c r="E9" s="1">
        <v>81.872808933258099</v>
      </c>
      <c r="F9" s="1">
        <v>81.770575046539307</v>
      </c>
      <c r="G9" s="1">
        <v>80.846190452575698</v>
      </c>
      <c r="H9" s="1">
        <v>79.084813594818101</v>
      </c>
      <c r="I9" s="1">
        <v>82.353645563125596</v>
      </c>
      <c r="J9" s="1">
        <v>80.8574378490448</v>
      </c>
    </row>
    <row r="10" spans="1:10" x14ac:dyDescent="0.25">
      <c r="A10" s="1" t="s">
        <v>118</v>
      </c>
      <c r="B10" s="1" t="s">
        <v>114</v>
      </c>
      <c r="C10" s="1">
        <v>33.347457647323601</v>
      </c>
      <c r="D10" s="1">
        <v>38.282981514930697</v>
      </c>
      <c r="E10" s="1">
        <v>36.717343330383301</v>
      </c>
      <c r="F10" s="1">
        <v>37.573787569999702</v>
      </c>
      <c r="G10" s="1">
        <v>41.471076011657701</v>
      </c>
      <c r="H10" s="1">
        <v>45.182973146438599</v>
      </c>
      <c r="I10" s="1">
        <v>37.762406468391397</v>
      </c>
      <c r="J10" s="1">
        <v>50.487148761749303</v>
      </c>
    </row>
    <row r="11" spans="1:10" x14ac:dyDescent="0.25">
      <c r="A11" s="1" t="s">
        <v>118</v>
      </c>
      <c r="B11" s="1" t="s">
        <v>115</v>
      </c>
      <c r="C11" s="1">
        <v>25.498113036155701</v>
      </c>
      <c r="D11" s="1">
        <v>28.729540109634399</v>
      </c>
      <c r="E11" s="1">
        <v>28.934758901596101</v>
      </c>
      <c r="F11" s="1">
        <v>30.687996745109601</v>
      </c>
      <c r="G11" s="1">
        <v>32.440787553787203</v>
      </c>
      <c r="H11" s="1">
        <v>37.147083878517201</v>
      </c>
      <c r="I11" s="1">
        <v>32.616662979125998</v>
      </c>
      <c r="J11" s="1">
        <v>38.358613848686197</v>
      </c>
    </row>
    <row r="12" spans="1:10" x14ac:dyDescent="0.25">
      <c r="A12" s="1" t="s">
        <v>118</v>
      </c>
      <c r="B12" s="1" t="s">
        <v>113</v>
      </c>
      <c r="C12" s="1">
        <v>15.7197088003159</v>
      </c>
      <c r="D12" s="1">
        <v>17.1647235751152</v>
      </c>
      <c r="E12" s="1">
        <v>18.127188086509701</v>
      </c>
      <c r="F12" s="1">
        <v>18.229421973228501</v>
      </c>
      <c r="G12" s="1">
        <v>19.153809547424299</v>
      </c>
      <c r="H12" s="1">
        <v>20.915187895298001</v>
      </c>
      <c r="I12" s="1">
        <v>17.6463544368744</v>
      </c>
      <c r="J12" s="1">
        <v>19.142563641071298</v>
      </c>
    </row>
    <row r="15" spans="1:10" x14ac:dyDescent="0.25">
      <c r="A15" s="31" t="s">
        <v>78</v>
      </c>
      <c r="B15" s="31"/>
      <c r="C15" s="31"/>
      <c r="D15" s="31"/>
      <c r="E15" s="31"/>
      <c r="F15" s="31"/>
      <c r="G15" s="31"/>
      <c r="H15" s="31"/>
      <c r="I15" s="31"/>
      <c r="J15" s="31"/>
    </row>
    <row r="16" spans="1:10" x14ac:dyDescent="0.25">
      <c r="A16" s="4" t="s">
        <v>64</v>
      </c>
      <c r="B16" s="4" t="s">
        <v>5</v>
      </c>
      <c r="C16" s="4" t="s">
        <v>65</v>
      </c>
      <c r="D16" s="4" t="s">
        <v>66</v>
      </c>
      <c r="E16" s="4" t="s">
        <v>67</v>
      </c>
      <c r="F16" s="4" t="s">
        <v>68</v>
      </c>
      <c r="G16" s="4" t="s">
        <v>69</v>
      </c>
      <c r="H16" s="4" t="s">
        <v>70</v>
      </c>
      <c r="I16" s="4" t="s">
        <v>71</v>
      </c>
      <c r="J16" s="4" t="s">
        <v>72</v>
      </c>
    </row>
    <row r="17" spans="1:10" x14ac:dyDescent="0.25">
      <c r="A17" s="2" t="s">
        <v>117</v>
      </c>
      <c r="B17" s="2" t="s">
        <v>114</v>
      </c>
      <c r="C17" s="2">
        <v>0.86630433797836304</v>
      </c>
      <c r="D17" s="2">
        <v>1.06110777705908</v>
      </c>
      <c r="E17" s="2">
        <v>1.4919735491275801</v>
      </c>
      <c r="F17" s="2">
        <v>1.2692107819020699</v>
      </c>
      <c r="G17" s="2">
        <v>1.33108533918858</v>
      </c>
      <c r="H17" s="2">
        <v>1.70602481812239</v>
      </c>
      <c r="I17" s="2">
        <v>1.2779369950294499</v>
      </c>
      <c r="J17" s="2">
        <v>1.7327651381492599</v>
      </c>
    </row>
    <row r="18" spans="1:10" x14ac:dyDescent="0.25">
      <c r="A18" s="2" t="s">
        <v>117</v>
      </c>
      <c r="B18" s="2" t="s">
        <v>115</v>
      </c>
      <c r="C18" s="2">
        <v>0.69706356152892102</v>
      </c>
      <c r="D18" s="2">
        <v>0.71444218046963204</v>
      </c>
      <c r="E18" s="2">
        <v>1.0112926363945001</v>
      </c>
      <c r="F18" s="2">
        <v>0.96939159557223298</v>
      </c>
      <c r="G18" s="2">
        <v>0.850632693618536</v>
      </c>
      <c r="H18" s="2">
        <v>1.00680775940418</v>
      </c>
      <c r="I18" s="2">
        <v>1.0626533068716499</v>
      </c>
      <c r="J18" s="2">
        <v>1.1455036699771901</v>
      </c>
    </row>
    <row r="19" spans="1:10" x14ac:dyDescent="0.25">
      <c r="A19" s="2" t="s">
        <v>117</v>
      </c>
      <c r="B19" s="2" t="s">
        <v>113</v>
      </c>
      <c r="C19" s="2">
        <v>0.33431560732424298</v>
      </c>
      <c r="D19" s="2">
        <v>0.37634994369000202</v>
      </c>
      <c r="E19" s="2">
        <v>0.47264606691896899</v>
      </c>
      <c r="F19" s="2">
        <v>0.371339125558734</v>
      </c>
      <c r="G19" s="2">
        <v>0.28004986234009299</v>
      </c>
      <c r="H19" s="2">
        <v>0.35251195076852998</v>
      </c>
      <c r="I19" s="2">
        <v>0.34577467013150498</v>
      </c>
      <c r="J19" s="2">
        <v>0.21391385234892399</v>
      </c>
    </row>
    <row r="20" spans="1:10" x14ac:dyDescent="0.25">
      <c r="A20" s="2" t="s">
        <v>118</v>
      </c>
      <c r="B20" s="2" t="s">
        <v>114</v>
      </c>
      <c r="C20" s="2">
        <v>0.86630433797836304</v>
      </c>
      <c r="D20" s="2">
        <v>1.06110777705908</v>
      </c>
      <c r="E20" s="2">
        <v>1.4919735491275801</v>
      </c>
      <c r="F20" s="2">
        <v>1.2692107819020699</v>
      </c>
      <c r="G20" s="2">
        <v>1.33108533918858</v>
      </c>
      <c r="H20" s="2">
        <v>1.70602481812239</v>
      </c>
      <c r="I20" s="2">
        <v>1.2779369950294499</v>
      </c>
      <c r="J20" s="2">
        <v>1.7327651381492599</v>
      </c>
    </row>
    <row r="21" spans="1:10" x14ac:dyDescent="0.25">
      <c r="A21" s="2" t="s">
        <v>118</v>
      </c>
      <c r="B21" s="2" t="s">
        <v>115</v>
      </c>
      <c r="C21" s="2">
        <v>0.69706356152892102</v>
      </c>
      <c r="D21" s="2">
        <v>0.71444218046963204</v>
      </c>
      <c r="E21" s="2">
        <v>1.0112926363945001</v>
      </c>
      <c r="F21" s="2">
        <v>0.96939159557223298</v>
      </c>
      <c r="G21" s="2">
        <v>0.850632693618536</v>
      </c>
      <c r="H21" s="2">
        <v>1.00680775940418</v>
      </c>
      <c r="I21" s="2">
        <v>1.0626533068716499</v>
      </c>
      <c r="J21" s="2">
        <v>1.1455036699771901</v>
      </c>
    </row>
    <row r="22" spans="1:10" x14ac:dyDescent="0.25">
      <c r="A22" s="2" t="s">
        <v>118</v>
      </c>
      <c r="B22" s="2" t="s">
        <v>113</v>
      </c>
      <c r="C22" s="2">
        <v>0.33431560732424298</v>
      </c>
      <c r="D22" s="2">
        <v>0.37634994369000202</v>
      </c>
      <c r="E22" s="2">
        <v>0.47264606691896899</v>
      </c>
      <c r="F22" s="2">
        <v>0.371339125558734</v>
      </c>
      <c r="G22" s="2">
        <v>0.28004986234009299</v>
      </c>
      <c r="H22" s="2">
        <v>0.35251195076852998</v>
      </c>
      <c r="I22" s="2">
        <v>0.34577467013150498</v>
      </c>
      <c r="J22" s="2">
        <v>0.21391385234892399</v>
      </c>
    </row>
    <row r="25" spans="1:10" x14ac:dyDescent="0.25">
      <c r="A25" s="31" t="s">
        <v>79</v>
      </c>
      <c r="B25" s="31"/>
      <c r="C25" s="31"/>
      <c r="D25" s="31"/>
      <c r="E25" s="31"/>
      <c r="F25" s="31"/>
      <c r="G25" s="31"/>
      <c r="H25" s="31"/>
      <c r="I25" s="31"/>
      <c r="J25" s="31"/>
    </row>
    <row r="26" spans="1:10" x14ac:dyDescent="0.25">
      <c r="A26" s="4" t="s">
        <v>64</v>
      </c>
      <c r="B26" s="4" t="s">
        <v>5</v>
      </c>
      <c r="C26" s="4" t="s">
        <v>65</v>
      </c>
      <c r="D26" s="4" t="s">
        <v>66</v>
      </c>
      <c r="E26" s="4" t="s">
        <v>67</v>
      </c>
      <c r="F26" s="4" t="s">
        <v>68</v>
      </c>
      <c r="G26" s="4" t="s">
        <v>69</v>
      </c>
      <c r="H26" s="4" t="s">
        <v>70</v>
      </c>
      <c r="I26" s="4" t="s">
        <v>71</v>
      </c>
      <c r="J26" s="4" t="s">
        <v>72</v>
      </c>
    </row>
    <row r="27" spans="1:10" x14ac:dyDescent="0.25">
      <c r="A27" s="3" t="s">
        <v>117</v>
      </c>
      <c r="B27" s="3" t="s">
        <v>114</v>
      </c>
      <c r="C27" s="3">
        <v>322457</v>
      </c>
      <c r="D27" s="3">
        <v>257131</v>
      </c>
      <c r="E27" s="3">
        <v>222991</v>
      </c>
      <c r="F27" s="3">
        <v>127857</v>
      </c>
      <c r="G27" s="3">
        <v>100445</v>
      </c>
      <c r="H27" s="3">
        <v>73969</v>
      </c>
      <c r="I27" s="3">
        <v>164573</v>
      </c>
      <c r="J27" s="3">
        <v>64540</v>
      </c>
    </row>
    <row r="28" spans="1:10" x14ac:dyDescent="0.25">
      <c r="A28" s="3" t="s">
        <v>117</v>
      </c>
      <c r="B28" s="3" t="s">
        <v>115</v>
      </c>
      <c r="C28" s="3">
        <v>498811</v>
      </c>
      <c r="D28" s="3">
        <v>470591</v>
      </c>
      <c r="E28" s="3">
        <v>437963</v>
      </c>
      <c r="F28" s="3">
        <v>317729</v>
      </c>
      <c r="G28" s="3">
        <v>260307</v>
      </c>
      <c r="H28" s="3">
        <v>197108</v>
      </c>
      <c r="I28" s="3">
        <v>239727</v>
      </c>
      <c r="J28" s="3">
        <v>162671</v>
      </c>
    </row>
    <row r="29" spans="1:10" x14ac:dyDescent="0.25">
      <c r="A29" s="3" t="s">
        <v>117</v>
      </c>
      <c r="B29" s="3" t="s">
        <v>113</v>
      </c>
      <c r="C29" s="3">
        <v>2761083</v>
      </c>
      <c r="D29" s="3">
        <v>3071817</v>
      </c>
      <c r="E29" s="3">
        <v>3364004</v>
      </c>
      <c r="F29" s="3">
        <v>3890169</v>
      </c>
      <c r="G29" s="3">
        <v>4110209</v>
      </c>
      <c r="H29" s="3">
        <v>4388576</v>
      </c>
      <c r="I29" s="3">
        <v>4953636</v>
      </c>
      <c r="J29" s="3">
        <v>5339699</v>
      </c>
    </row>
    <row r="30" spans="1:10" x14ac:dyDescent="0.25">
      <c r="A30" s="3" t="s">
        <v>118</v>
      </c>
      <c r="B30" s="3" t="s">
        <v>114</v>
      </c>
      <c r="C30" s="3">
        <v>161331</v>
      </c>
      <c r="D30" s="3">
        <v>159498</v>
      </c>
      <c r="E30" s="3">
        <v>129382</v>
      </c>
      <c r="F30" s="3">
        <v>76956</v>
      </c>
      <c r="G30" s="3">
        <v>71171</v>
      </c>
      <c r="H30" s="3">
        <v>60969</v>
      </c>
      <c r="I30" s="3">
        <v>99854</v>
      </c>
      <c r="J30" s="3">
        <v>65810</v>
      </c>
    </row>
    <row r="31" spans="1:10" x14ac:dyDescent="0.25">
      <c r="A31" s="3" t="s">
        <v>118</v>
      </c>
      <c r="B31" s="3" t="s">
        <v>115</v>
      </c>
      <c r="C31" s="3">
        <v>170717</v>
      </c>
      <c r="D31" s="3">
        <v>189698</v>
      </c>
      <c r="E31" s="3">
        <v>178320</v>
      </c>
      <c r="F31" s="3">
        <v>140675</v>
      </c>
      <c r="G31" s="3">
        <v>124995</v>
      </c>
      <c r="H31" s="3">
        <v>116494</v>
      </c>
      <c r="I31" s="3">
        <v>116039</v>
      </c>
      <c r="J31" s="3">
        <v>101228</v>
      </c>
    </row>
    <row r="32" spans="1:10" x14ac:dyDescent="0.25">
      <c r="A32" s="3" t="s">
        <v>118</v>
      </c>
      <c r="B32" s="3" t="s">
        <v>113</v>
      </c>
      <c r="C32" s="3">
        <v>514989</v>
      </c>
      <c r="D32" s="3">
        <v>636527</v>
      </c>
      <c r="E32" s="3">
        <v>744813</v>
      </c>
      <c r="F32" s="3">
        <v>867250</v>
      </c>
      <c r="G32" s="3">
        <v>973777</v>
      </c>
      <c r="H32" s="3">
        <v>1160626</v>
      </c>
      <c r="I32" s="3">
        <v>1061442</v>
      </c>
      <c r="J32" s="3">
        <v>1264145</v>
      </c>
    </row>
    <row r="35" spans="1:10" x14ac:dyDescent="0.25">
      <c r="A35" s="31" t="s">
        <v>80</v>
      </c>
      <c r="B35" s="31"/>
      <c r="C35" s="31"/>
      <c r="D35" s="31"/>
      <c r="E35" s="31"/>
      <c r="F35" s="31"/>
      <c r="G35" s="31"/>
      <c r="H35" s="31"/>
      <c r="I35" s="31"/>
      <c r="J35" s="31"/>
    </row>
    <row r="36" spans="1:10" x14ac:dyDescent="0.25">
      <c r="A36" s="4" t="s">
        <v>64</v>
      </c>
      <c r="B36" s="4" t="s">
        <v>5</v>
      </c>
      <c r="C36" s="4" t="s">
        <v>65</v>
      </c>
      <c r="D36" s="4" t="s">
        <v>66</v>
      </c>
      <c r="E36" s="4" t="s">
        <v>67</v>
      </c>
      <c r="F36" s="4" t="s">
        <v>68</v>
      </c>
      <c r="G36" s="4" t="s">
        <v>69</v>
      </c>
      <c r="H36" s="4" t="s">
        <v>70</v>
      </c>
      <c r="I36" s="4" t="s">
        <v>71</v>
      </c>
      <c r="J36" s="4" t="s">
        <v>72</v>
      </c>
    </row>
    <row r="37" spans="1:10" x14ac:dyDescent="0.25">
      <c r="A37" s="3" t="s">
        <v>117</v>
      </c>
      <c r="B37" s="3" t="s">
        <v>114</v>
      </c>
      <c r="C37" s="3">
        <v>9121</v>
      </c>
      <c r="D37" s="3">
        <v>5945</v>
      </c>
      <c r="E37" s="3">
        <v>3060</v>
      </c>
      <c r="F37" s="3">
        <v>2125</v>
      </c>
      <c r="G37" s="3">
        <v>2010</v>
      </c>
      <c r="H37" s="3">
        <v>1002</v>
      </c>
      <c r="I37" s="3">
        <v>1623</v>
      </c>
      <c r="J37" s="3">
        <v>730</v>
      </c>
    </row>
    <row r="38" spans="1:10" x14ac:dyDescent="0.25">
      <c r="A38" s="3" t="s">
        <v>117</v>
      </c>
      <c r="B38" s="3" t="s">
        <v>115</v>
      </c>
      <c r="C38" s="3">
        <v>11822</v>
      </c>
      <c r="D38" s="3">
        <v>9896</v>
      </c>
      <c r="E38" s="3">
        <v>6022</v>
      </c>
      <c r="F38" s="3">
        <v>4951</v>
      </c>
      <c r="G38" s="3">
        <v>5055</v>
      </c>
      <c r="H38" s="3">
        <v>2777</v>
      </c>
      <c r="I38" s="3">
        <v>2549</v>
      </c>
      <c r="J38" s="3">
        <v>1937</v>
      </c>
    </row>
    <row r="39" spans="1:10" x14ac:dyDescent="0.25">
      <c r="A39" s="3" t="s">
        <v>117</v>
      </c>
      <c r="B39" s="3" t="s">
        <v>113</v>
      </c>
      <c r="C39" s="3">
        <v>38853</v>
      </c>
      <c r="D39" s="3">
        <v>40619</v>
      </c>
      <c r="E39" s="3">
        <v>37831</v>
      </c>
      <c r="F39" s="3">
        <v>46669</v>
      </c>
      <c r="G39" s="3">
        <v>59959</v>
      </c>
      <c r="H39" s="3">
        <v>52094</v>
      </c>
      <c r="I39" s="3">
        <v>46600</v>
      </c>
      <c r="J39" s="3">
        <v>53436</v>
      </c>
    </row>
    <row r="40" spans="1:10" x14ac:dyDescent="0.25">
      <c r="A40" s="3" t="s">
        <v>118</v>
      </c>
      <c r="B40" s="3" t="s">
        <v>114</v>
      </c>
      <c r="C40" s="3">
        <v>3463</v>
      </c>
      <c r="D40" s="3">
        <v>2965</v>
      </c>
      <c r="E40" s="3">
        <v>1668</v>
      </c>
      <c r="F40" s="3">
        <v>1120</v>
      </c>
      <c r="G40" s="3">
        <v>1190</v>
      </c>
      <c r="H40" s="3">
        <v>690</v>
      </c>
      <c r="I40" s="3">
        <v>1032</v>
      </c>
      <c r="J40" s="3">
        <v>778</v>
      </c>
    </row>
    <row r="41" spans="1:10" x14ac:dyDescent="0.25">
      <c r="A41" s="3" t="s">
        <v>118</v>
      </c>
      <c r="B41" s="3" t="s">
        <v>115</v>
      </c>
      <c r="C41" s="3">
        <v>3079</v>
      </c>
      <c r="D41" s="3">
        <v>3452</v>
      </c>
      <c r="E41" s="3">
        <v>2171</v>
      </c>
      <c r="F41" s="3">
        <v>1916</v>
      </c>
      <c r="G41" s="3">
        <v>2070</v>
      </c>
      <c r="H41" s="3">
        <v>1490</v>
      </c>
      <c r="I41" s="3">
        <v>1181</v>
      </c>
      <c r="J41" s="3">
        <v>1249</v>
      </c>
    </row>
    <row r="42" spans="1:10" x14ac:dyDescent="0.25">
      <c r="A42" s="3" t="s">
        <v>118</v>
      </c>
      <c r="B42" s="3" t="s">
        <v>113</v>
      </c>
      <c r="C42" s="3">
        <v>7294</v>
      </c>
      <c r="D42" s="3">
        <v>8583</v>
      </c>
      <c r="E42" s="3">
        <v>8118</v>
      </c>
      <c r="F42" s="3">
        <v>9943</v>
      </c>
      <c r="G42" s="3">
        <v>13603</v>
      </c>
      <c r="H42" s="3">
        <v>12895</v>
      </c>
      <c r="I42" s="3">
        <v>9926</v>
      </c>
      <c r="J42" s="3">
        <v>13926</v>
      </c>
    </row>
  </sheetData>
  <mergeCells count="4">
    <mergeCell ref="A5:J5"/>
    <mergeCell ref="A15:J15"/>
    <mergeCell ref="A25:J25"/>
    <mergeCell ref="A35:J35"/>
  </mergeCells>
  <pageMargins left="0.7" right="0.7" top="0.75" bottom="0.75" header="0.3" footer="0.3"/>
  <pageSetup paperSize="9"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46"/>
  <sheetViews>
    <sheetView workbookViewId="0"/>
  </sheetViews>
  <sheetFormatPr baseColWidth="10" defaultColWidth="11.42578125" defaultRowHeight="15" x14ac:dyDescent="0.25"/>
  <cols>
    <col min="1" max="1" width="29.85546875" bestFit="1" customWidth="1"/>
    <col min="2" max="2" width="12.42578125" bestFit="1" customWidth="1"/>
  </cols>
  <sheetData>
    <row r="1" spans="1:9" x14ac:dyDescent="0.25">
      <c r="A1" s="5" t="str">
        <f>HYPERLINK("#'Indice'!A1", "Indice")</f>
        <v>Indice</v>
      </c>
    </row>
    <row r="2" spans="1:9" x14ac:dyDescent="0.25">
      <c r="A2" s="15" t="s">
        <v>119</v>
      </c>
    </row>
    <row r="3" spans="1:9" x14ac:dyDescent="0.25">
      <c r="A3" s="8" t="s">
        <v>62</v>
      </c>
    </row>
    <row r="5" spans="1:9" x14ac:dyDescent="0.25">
      <c r="A5" s="31" t="s">
        <v>63</v>
      </c>
      <c r="B5" s="31"/>
      <c r="C5" s="31"/>
      <c r="D5" s="31"/>
      <c r="E5" s="31"/>
      <c r="F5" s="31"/>
      <c r="G5" s="31"/>
      <c r="H5" s="31"/>
      <c r="I5" s="31"/>
    </row>
    <row r="6" spans="1:9" x14ac:dyDescent="0.25">
      <c r="A6" s="4" t="s">
        <v>64</v>
      </c>
      <c r="B6" s="4" t="s">
        <v>5</v>
      </c>
      <c r="C6" s="4" t="s">
        <v>66</v>
      </c>
      <c r="D6" s="4" t="s">
        <v>67</v>
      </c>
      <c r="E6" s="4" t="s">
        <v>68</v>
      </c>
      <c r="F6" s="4" t="s">
        <v>69</v>
      </c>
      <c r="G6" s="4" t="s">
        <v>70</v>
      </c>
      <c r="H6" s="4" t="s">
        <v>71</v>
      </c>
      <c r="I6" s="4" t="s">
        <v>72</v>
      </c>
    </row>
    <row r="7" spans="1:9" x14ac:dyDescent="0.25">
      <c r="A7" s="1" t="s">
        <v>120</v>
      </c>
      <c r="B7" s="1" t="s">
        <v>74</v>
      </c>
      <c r="C7" s="1">
        <v>90.372481172399802</v>
      </c>
      <c r="D7" s="1">
        <v>87.033351419233099</v>
      </c>
      <c r="E7" s="1">
        <v>86.102149848145004</v>
      </c>
      <c r="F7" s="1">
        <v>86.374843464806304</v>
      </c>
      <c r="G7" s="1">
        <v>84.373254277863396</v>
      </c>
      <c r="H7" s="1">
        <v>87.956833051213593</v>
      </c>
      <c r="I7" s="1">
        <v>87.938699871522104</v>
      </c>
    </row>
    <row r="8" spans="1:9" x14ac:dyDescent="0.25">
      <c r="A8" s="1" t="s">
        <v>121</v>
      </c>
      <c r="B8" s="1" t="s">
        <v>74</v>
      </c>
      <c r="C8" s="1">
        <v>2.7182628662756598</v>
      </c>
      <c r="D8" s="1">
        <v>6.4719274272866398</v>
      </c>
      <c r="E8" s="1">
        <v>8.1125042971313892</v>
      </c>
      <c r="F8" s="1">
        <v>8.26764646234008</v>
      </c>
      <c r="G8" s="1">
        <v>9.2649715631765108</v>
      </c>
      <c r="H8" s="1">
        <v>5.6642075958745997</v>
      </c>
      <c r="I8" s="1">
        <v>5.24168512764835</v>
      </c>
    </row>
    <row r="9" spans="1:9" x14ac:dyDescent="0.25">
      <c r="A9" s="1" t="s">
        <v>122</v>
      </c>
      <c r="B9" s="1" t="s">
        <v>74</v>
      </c>
      <c r="C9" s="1">
        <v>1.06150927577215</v>
      </c>
      <c r="D9" s="1">
        <v>0.43786708786020301</v>
      </c>
      <c r="E9" s="1">
        <v>0.86210189372711998</v>
      </c>
      <c r="F9" s="1">
        <v>0.75744951518409098</v>
      </c>
      <c r="G9" s="1">
        <v>0.55352836395131899</v>
      </c>
      <c r="H9" s="1">
        <v>0.38317132866237003</v>
      </c>
      <c r="I9" s="1">
        <v>0.64974843861034703</v>
      </c>
    </row>
    <row r="10" spans="1:9" x14ac:dyDescent="0.25">
      <c r="A10" s="1" t="s">
        <v>123</v>
      </c>
      <c r="B10" s="1" t="s">
        <v>74</v>
      </c>
      <c r="C10" s="1">
        <v>3.7704727557237199</v>
      </c>
      <c r="D10" s="1">
        <v>3.6366782047645598</v>
      </c>
      <c r="E10" s="1">
        <v>3.3080576818500802</v>
      </c>
      <c r="F10" s="1">
        <v>2.9996078642713999</v>
      </c>
      <c r="G10" s="1">
        <v>3.52234407605921</v>
      </c>
      <c r="H10" s="1">
        <v>3.1845135059490799</v>
      </c>
      <c r="I10" s="1">
        <v>3.1121335483824</v>
      </c>
    </row>
    <row r="11" spans="1:9" x14ac:dyDescent="0.25">
      <c r="A11" s="1" t="s">
        <v>124</v>
      </c>
      <c r="B11" s="1" t="s">
        <v>74</v>
      </c>
      <c r="C11" s="1">
        <v>1.55939215031486</v>
      </c>
      <c r="D11" s="1">
        <v>1.5531903958772</v>
      </c>
      <c r="E11" s="1">
        <v>0.93513698138490997</v>
      </c>
      <c r="F11" s="1">
        <v>0.99450371784380698</v>
      </c>
      <c r="G11" s="1">
        <v>1.2475316010100099</v>
      </c>
      <c r="H11" s="1">
        <v>1.0730244098961099</v>
      </c>
      <c r="I11" s="1">
        <v>1.2004127410138701</v>
      </c>
    </row>
    <row r="12" spans="1:9" x14ac:dyDescent="0.25">
      <c r="A12" s="1" t="s">
        <v>125</v>
      </c>
      <c r="B12" s="1" t="s">
        <v>74</v>
      </c>
      <c r="C12" s="1">
        <v>0.36800492846577698</v>
      </c>
      <c r="D12" s="1">
        <v>0.39922367942526898</v>
      </c>
      <c r="E12" s="1">
        <v>0.46157142058412198</v>
      </c>
      <c r="F12" s="1">
        <v>0.59884018589928101</v>
      </c>
      <c r="G12" s="1">
        <v>0.88248703225485903</v>
      </c>
      <c r="H12" s="1">
        <v>0.895538449689678</v>
      </c>
      <c r="I12" s="1">
        <v>1.52727321571748</v>
      </c>
    </row>
    <row r="13" spans="1:9" x14ac:dyDescent="0.25">
      <c r="A13" s="1" t="s">
        <v>126</v>
      </c>
      <c r="B13" s="1" t="s">
        <v>74</v>
      </c>
      <c r="C13" s="1">
        <v>0.149876851048072</v>
      </c>
      <c r="D13" s="1">
        <v>0.46776178555301501</v>
      </c>
      <c r="E13" s="1">
        <v>0.21847787717742101</v>
      </c>
      <c r="F13" s="1">
        <v>7.1087896549914698E-3</v>
      </c>
      <c r="G13" s="1">
        <v>0.15588308568466999</v>
      </c>
      <c r="H13" s="1">
        <v>0.84271165871451403</v>
      </c>
      <c r="I13" s="1">
        <v>0.33004705710541399</v>
      </c>
    </row>
    <row r="16" spans="1:9" x14ac:dyDescent="0.25">
      <c r="A16" s="31" t="s">
        <v>78</v>
      </c>
      <c r="B16" s="31"/>
      <c r="C16" s="31"/>
      <c r="D16" s="31"/>
      <c r="E16" s="31"/>
      <c r="F16" s="31"/>
      <c r="G16" s="31"/>
      <c r="H16" s="31"/>
      <c r="I16" s="31"/>
    </row>
    <row r="17" spans="1:9" x14ac:dyDescent="0.25">
      <c r="A17" s="4" t="s">
        <v>64</v>
      </c>
      <c r="B17" s="4" t="s">
        <v>5</v>
      </c>
      <c r="C17" s="4" t="s">
        <v>66</v>
      </c>
      <c r="D17" s="4" t="s">
        <v>67</v>
      </c>
      <c r="E17" s="4" t="s">
        <v>68</v>
      </c>
      <c r="F17" s="4" t="s">
        <v>69</v>
      </c>
      <c r="G17" s="4" t="s">
        <v>70</v>
      </c>
      <c r="H17" s="4" t="s">
        <v>71</v>
      </c>
      <c r="I17" s="4" t="s">
        <v>72</v>
      </c>
    </row>
    <row r="18" spans="1:9" x14ac:dyDescent="0.25">
      <c r="A18" s="2" t="s">
        <v>120</v>
      </c>
      <c r="B18" s="2" t="s">
        <v>74</v>
      </c>
      <c r="C18" s="2">
        <v>0.26037830525285499</v>
      </c>
      <c r="D18" s="2">
        <v>0.451624606563921</v>
      </c>
      <c r="E18" s="2">
        <v>0.36353437781944797</v>
      </c>
      <c r="F18" s="2">
        <v>0.31660908750342398</v>
      </c>
      <c r="G18" s="2">
        <v>0.39759588299676701</v>
      </c>
      <c r="H18" s="2">
        <v>0.26262039305539903</v>
      </c>
      <c r="I18" s="2">
        <v>0.210330380143294</v>
      </c>
    </row>
    <row r="19" spans="1:9" x14ac:dyDescent="0.25">
      <c r="A19" s="2" t="s">
        <v>121</v>
      </c>
      <c r="B19" s="2" t="s">
        <v>74</v>
      </c>
      <c r="C19" s="2">
        <v>0.130799941320482</v>
      </c>
      <c r="D19" s="2">
        <v>0.32665205698129102</v>
      </c>
      <c r="E19" s="2">
        <v>0.32732182396775999</v>
      </c>
      <c r="F19" s="2">
        <v>0.24592894561105599</v>
      </c>
      <c r="G19" s="2">
        <v>0.331820185202442</v>
      </c>
      <c r="H19" s="2">
        <v>0.16156839484558999</v>
      </c>
      <c r="I19" s="2">
        <v>0.14546974487040401</v>
      </c>
    </row>
    <row r="20" spans="1:9" x14ac:dyDescent="0.25">
      <c r="A20" s="2" t="s">
        <v>122</v>
      </c>
      <c r="B20" s="2" t="s">
        <v>74</v>
      </c>
      <c r="C20" s="2">
        <v>9.9558027469326404E-2</v>
      </c>
      <c r="D20" s="2">
        <v>5.6863262416218099E-2</v>
      </c>
      <c r="E20" s="2">
        <v>7.5628914783149995E-2</v>
      </c>
      <c r="F20" s="2">
        <v>5.0459633593218797E-2</v>
      </c>
      <c r="G20" s="2">
        <v>4.2058033249912197E-2</v>
      </c>
      <c r="H20" s="2">
        <v>3.3911226551497101E-2</v>
      </c>
      <c r="I20" s="2">
        <v>5.1414813625068001E-2</v>
      </c>
    </row>
    <row r="21" spans="1:9" x14ac:dyDescent="0.25">
      <c r="A21" s="2" t="s">
        <v>123</v>
      </c>
      <c r="B21" s="2" t="s">
        <v>74</v>
      </c>
      <c r="C21" s="2">
        <v>0.143828063855369</v>
      </c>
      <c r="D21" s="2">
        <v>0.24411675623033899</v>
      </c>
      <c r="E21" s="2">
        <v>0.13389110497380399</v>
      </c>
      <c r="F21" s="2">
        <v>0.155277959103749</v>
      </c>
      <c r="G21" s="2">
        <v>0.17903453526190699</v>
      </c>
      <c r="H21" s="2">
        <v>0.120208025985893</v>
      </c>
      <c r="I21" s="2">
        <v>8.9199417501658093E-2</v>
      </c>
    </row>
    <row r="22" spans="1:9" x14ac:dyDescent="0.25">
      <c r="A22" s="2" t="s">
        <v>124</v>
      </c>
      <c r="B22" s="2" t="s">
        <v>74</v>
      </c>
      <c r="C22" s="2">
        <v>9.9275154018511405E-2</v>
      </c>
      <c r="D22" s="2">
        <v>0.12937122018939101</v>
      </c>
      <c r="E22" s="2">
        <v>6.0526739287890298E-2</v>
      </c>
      <c r="F22" s="2">
        <v>7.4957540347379795E-2</v>
      </c>
      <c r="G22" s="2">
        <v>8.9492487105415602E-2</v>
      </c>
      <c r="H22" s="2">
        <v>6.7892286519264405E-2</v>
      </c>
      <c r="I22" s="2">
        <v>5.1018120106905901E-2</v>
      </c>
    </row>
    <row r="23" spans="1:9" x14ac:dyDescent="0.25">
      <c r="A23" s="2" t="s">
        <v>125</v>
      </c>
      <c r="B23" s="2" t="s">
        <v>74</v>
      </c>
      <c r="C23" s="2">
        <v>6.6422104912227997E-2</v>
      </c>
      <c r="D23" s="2">
        <v>5.8206346868023999E-2</v>
      </c>
      <c r="E23" s="2">
        <v>4.1300279643705598E-2</v>
      </c>
      <c r="F23" s="2">
        <v>6.9138518926737697E-2</v>
      </c>
      <c r="G23" s="2">
        <v>7.2906314759264998E-2</v>
      </c>
      <c r="H23" s="2">
        <v>7.2523450117797705E-2</v>
      </c>
      <c r="I23" s="2">
        <v>9.3860520465236005E-2</v>
      </c>
    </row>
    <row r="24" spans="1:9" x14ac:dyDescent="0.25">
      <c r="A24" s="2" t="s">
        <v>126</v>
      </c>
      <c r="B24" s="2" t="s">
        <v>74</v>
      </c>
      <c r="C24" s="2">
        <v>2.61596446719395E-2</v>
      </c>
      <c r="D24" s="2">
        <v>6.1481291360238E-2</v>
      </c>
      <c r="E24" s="2">
        <v>2.4415519227707599E-2</v>
      </c>
      <c r="F24" s="2">
        <v>3.0636786323132601E-3</v>
      </c>
      <c r="G24" s="2">
        <v>2.01627439252141E-2</v>
      </c>
      <c r="H24" s="2">
        <v>6.03655714323083E-2</v>
      </c>
      <c r="I24" s="2">
        <v>3.3292682575589101E-2</v>
      </c>
    </row>
    <row r="27" spans="1:9" x14ac:dyDescent="0.25">
      <c r="A27" s="31" t="s">
        <v>79</v>
      </c>
      <c r="B27" s="31"/>
      <c r="C27" s="31"/>
      <c r="D27" s="31"/>
      <c r="E27" s="31"/>
      <c r="F27" s="31"/>
      <c r="G27" s="31"/>
      <c r="H27" s="31"/>
      <c r="I27" s="31"/>
    </row>
    <row r="28" spans="1:9" x14ac:dyDescent="0.25">
      <c r="A28" s="4" t="s">
        <v>64</v>
      </c>
      <c r="B28" s="4" t="s">
        <v>5</v>
      </c>
      <c r="C28" s="4" t="s">
        <v>66</v>
      </c>
      <c r="D28" s="4" t="s">
        <v>67</v>
      </c>
      <c r="E28" s="4" t="s">
        <v>68</v>
      </c>
      <c r="F28" s="4" t="s">
        <v>69</v>
      </c>
      <c r="G28" s="4" t="s">
        <v>70</v>
      </c>
      <c r="H28" s="4" t="s">
        <v>71</v>
      </c>
      <c r="I28" s="4" t="s">
        <v>72</v>
      </c>
    </row>
    <row r="29" spans="1:9" x14ac:dyDescent="0.25">
      <c r="A29" s="3" t="s">
        <v>120</v>
      </c>
      <c r="B29" s="3" t="s">
        <v>74</v>
      </c>
      <c r="C29" s="3">
        <v>4324560</v>
      </c>
      <c r="D29" s="3">
        <v>4436868</v>
      </c>
      <c r="E29" s="3">
        <v>4666145</v>
      </c>
      <c r="F29" s="3">
        <v>4872322</v>
      </c>
      <c r="G29" s="3">
        <v>5059697</v>
      </c>
      <c r="H29" s="3">
        <v>5835840</v>
      </c>
      <c r="I29" s="3">
        <v>6154032</v>
      </c>
    </row>
    <row r="30" spans="1:9" x14ac:dyDescent="0.25">
      <c r="A30" s="3" t="s">
        <v>121</v>
      </c>
      <c r="B30" s="3" t="s">
        <v>74</v>
      </c>
      <c r="C30" s="3">
        <v>130076</v>
      </c>
      <c r="D30" s="3">
        <v>329932</v>
      </c>
      <c r="E30" s="3">
        <v>439642</v>
      </c>
      <c r="F30" s="3">
        <v>466370</v>
      </c>
      <c r="G30" s="3">
        <v>555602</v>
      </c>
      <c r="H30" s="3">
        <v>375814</v>
      </c>
      <c r="I30" s="3">
        <v>366818</v>
      </c>
    </row>
    <row r="31" spans="1:9" x14ac:dyDescent="0.25">
      <c r="A31" s="3" t="s">
        <v>122</v>
      </c>
      <c r="B31" s="3" t="s">
        <v>74</v>
      </c>
      <c r="C31" s="3">
        <v>50796</v>
      </c>
      <c r="D31" s="3">
        <v>22322</v>
      </c>
      <c r="E31" s="3">
        <v>46720</v>
      </c>
      <c r="F31" s="3">
        <v>42727</v>
      </c>
      <c r="G31" s="3">
        <v>33194</v>
      </c>
      <c r="H31" s="3">
        <v>25423</v>
      </c>
      <c r="I31" s="3">
        <v>45470</v>
      </c>
    </row>
    <row r="32" spans="1:9" x14ac:dyDescent="0.25">
      <c r="A32" s="3" t="s">
        <v>123</v>
      </c>
      <c r="B32" s="3" t="s">
        <v>74</v>
      </c>
      <c r="C32" s="3">
        <v>180427</v>
      </c>
      <c r="D32" s="3">
        <v>185394</v>
      </c>
      <c r="E32" s="3">
        <v>179274</v>
      </c>
      <c r="F32" s="3">
        <v>169205</v>
      </c>
      <c r="G32" s="3">
        <v>211228</v>
      </c>
      <c r="H32" s="3">
        <v>211289</v>
      </c>
      <c r="I32" s="3">
        <v>217790</v>
      </c>
    </row>
    <row r="33" spans="1:9" x14ac:dyDescent="0.25">
      <c r="A33" s="3" t="s">
        <v>124</v>
      </c>
      <c r="B33" s="3" t="s">
        <v>74</v>
      </c>
      <c r="C33" s="3">
        <v>74621</v>
      </c>
      <c r="D33" s="3">
        <v>79180</v>
      </c>
      <c r="E33" s="3">
        <v>50678</v>
      </c>
      <c r="F33" s="3">
        <v>56099</v>
      </c>
      <c r="G33" s="3">
        <v>74812</v>
      </c>
      <c r="H33" s="3">
        <v>71194</v>
      </c>
      <c r="I33" s="3">
        <v>84006</v>
      </c>
    </row>
    <row r="34" spans="1:9" x14ac:dyDescent="0.25">
      <c r="A34" s="3" t="s">
        <v>125</v>
      </c>
      <c r="B34" s="3" t="s">
        <v>74</v>
      </c>
      <c r="C34" s="3">
        <v>17610</v>
      </c>
      <c r="D34" s="3">
        <v>20352</v>
      </c>
      <c r="E34" s="3">
        <v>25014</v>
      </c>
      <c r="F34" s="3">
        <v>33780</v>
      </c>
      <c r="G34" s="3">
        <v>52921</v>
      </c>
      <c r="H34" s="3">
        <v>59418</v>
      </c>
      <c r="I34" s="3">
        <v>106880</v>
      </c>
    </row>
    <row r="35" spans="1:9" x14ac:dyDescent="0.25">
      <c r="A35" s="3" t="s">
        <v>126</v>
      </c>
      <c r="B35" s="3" t="s">
        <v>74</v>
      </c>
      <c r="C35" s="3">
        <v>7172</v>
      </c>
      <c r="D35" s="3">
        <v>23846</v>
      </c>
      <c r="E35" s="3">
        <v>11840</v>
      </c>
      <c r="F35" s="3">
        <v>401</v>
      </c>
      <c r="G35" s="3">
        <v>9348</v>
      </c>
      <c r="H35" s="3">
        <v>55913</v>
      </c>
      <c r="I35" s="3">
        <v>23097</v>
      </c>
    </row>
    <row r="38" spans="1:9" x14ac:dyDescent="0.25">
      <c r="A38" s="31" t="s">
        <v>80</v>
      </c>
      <c r="B38" s="31"/>
      <c r="C38" s="31"/>
      <c r="D38" s="31"/>
      <c r="E38" s="31"/>
      <c r="F38" s="31"/>
      <c r="G38" s="31"/>
      <c r="H38" s="31"/>
      <c r="I38" s="31"/>
    </row>
    <row r="39" spans="1:9" x14ac:dyDescent="0.25">
      <c r="A39" s="4" t="s">
        <v>64</v>
      </c>
      <c r="B39" s="4" t="s">
        <v>5</v>
      </c>
      <c r="C39" s="4" t="s">
        <v>66</v>
      </c>
      <c r="D39" s="4" t="s">
        <v>67</v>
      </c>
      <c r="E39" s="4" t="s">
        <v>68</v>
      </c>
      <c r="F39" s="4" t="s">
        <v>69</v>
      </c>
      <c r="G39" s="4" t="s">
        <v>70</v>
      </c>
      <c r="H39" s="4" t="s">
        <v>71</v>
      </c>
      <c r="I39" s="4" t="s">
        <v>72</v>
      </c>
    </row>
    <row r="40" spans="1:9" x14ac:dyDescent="0.25">
      <c r="A40" s="3" t="s">
        <v>120</v>
      </c>
      <c r="B40" s="3" t="s">
        <v>74</v>
      </c>
      <c r="C40" s="3">
        <v>56238</v>
      </c>
      <c r="D40" s="3">
        <v>48653</v>
      </c>
      <c r="E40" s="3">
        <v>55476</v>
      </c>
      <c r="F40" s="3">
        <v>68743</v>
      </c>
      <c r="G40" s="3">
        <v>58073</v>
      </c>
      <c r="H40" s="3">
        <v>53604</v>
      </c>
      <c r="I40" s="3">
        <v>60027</v>
      </c>
    </row>
    <row r="41" spans="1:9" x14ac:dyDescent="0.25">
      <c r="A41" s="3" t="s">
        <v>121</v>
      </c>
      <c r="B41" s="3" t="s">
        <v>74</v>
      </c>
      <c r="C41" s="3">
        <v>1758</v>
      </c>
      <c r="D41" s="3">
        <v>3411</v>
      </c>
      <c r="E41" s="3">
        <v>4420</v>
      </c>
      <c r="F41" s="3">
        <v>6124</v>
      </c>
      <c r="G41" s="3">
        <v>5353</v>
      </c>
      <c r="H41" s="3">
        <v>3514</v>
      </c>
      <c r="I41" s="3">
        <v>3606</v>
      </c>
    </row>
    <row r="42" spans="1:9" x14ac:dyDescent="0.25">
      <c r="A42" s="3" t="s">
        <v>122</v>
      </c>
      <c r="B42" s="3" t="s">
        <v>74</v>
      </c>
      <c r="C42" s="3">
        <v>1327</v>
      </c>
      <c r="D42" s="3">
        <v>380</v>
      </c>
      <c r="E42" s="3">
        <v>833</v>
      </c>
      <c r="F42" s="3">
        <v>951</v>
      </c>
      <c r="G42" s="3">
        <v>516</v>
      </c>
      <c r="H42" s="3">
        <v>284</v>
      </c>
      <c r="I42" s="3">
        <v>552</v>
      </c>
    </row>
    <row r="43" spans="1:9" x14ac:dyDescent="0.25">
      <c r="A43" s="3" t="s">
        <v>123</v>
      </c>
      <c r="B43" s="3" t="s">
        <v>74</v>
      </c>
      <c r="C43" s="3">
        <v>7269</v>
      </c>
      <c r="D43" s="3">
        <v>3622</v>
      </c>
      <c r="E43" s="3">
        <v>3742</v>
      </c>
      <c r="F43" s="3">
        <v>5025</v>
      </c>
      <c r="G43" s="3">
        <v>3819</v>
      </c>
      <c r="H43" s="3">
        <v>2831</v>
      </c>
      <c r="I43" s="3">
        <v>3825</v>
      </c>
    </row>
    <row r="44" spans="1:9" x14ac:dyDescent="0.25">
      <c r="A44" s="3" t="s">
        <v>124</v>
      </c>
      <c r="B44" s="3" t="s">
        <v>74</v>
      </c>
      <c r="C44" s="3">
        <v>4047</v>
      </c>
      <c r="D44" s="3">
        <v>2189</v>
      </c>
      <c r="E44" s="3">
        <v>1395</v>
      </c>
      <c r="F44" s="3">
        <v>2070</v>
      </c>
      <c r="G44" s="3">
        <v>1907</v>
      </c>
      <c r="H44" s="3">
        <v>1240</v>
      </c>
      <c r="I44" s="3">
        <v>1953</v>
      </c>
    </row>
    <row r="45" spans="1:9" x14ac:dyDescent="0.25">
      <c r="A45" s="3" t="s">
        <v>125</v>
      </c>
      <c r="B45" s="3" t="s">
        <v>74</v>
      </c>
      <c r="C45" s="3">
        <v>667</v>
      </c>
      <c r="D45" s="3">
        <v>517</v>
      </c>
      <c r="E45" s="3">
        <v>608</v>
      </c>
      <c r="F45" s="3">
        <v>958</v>
      </c>
      <c r="G45" s="3">
        <v>1095</v>
      </c>
      <c r="H45" s="3">
        <v>822</v>
      </c>
      <c r="I45" s="3">
        <v>1759</v>
      </c>
    </row>
    <row r="46" spans="1:9" x14ac:dyDescent="0.25">
      <c r="A46" s="3" t="s">
        <v>126</v>
      </c>
      <c r="B46" s="3" t="s">
        <v>74</v>
      </c>
      <c r="C46" s="3">
        <v>154</v>
      </c>
      <c r="D46" s="3">
        <v>312</v>
      </c>
      <c r="E46" s="3">
        <v>235</v>
      </c>
      <c r="F46" s="3">
        <v>16</v>
      </c>
      <c r="G46" s="3">
        <v>173</v>
      </c>
      <c r="H46" s="3">
        <v>613</v>
      </c>
      <c r="I46" s="3">
        <v>334</v>
      </c>
    </row>
  </sheetData>
  <mergeCells count="4">
    <mergeCell ref="A5:I5"/>
    <mergeCell ref="A16:I16"/>
    <mergeCell ref="A27:I27"/>
    <mergeCell ref="A38:I38"/>
  </mergeCells>
  <pageMargins left="0.7" right="0.7" top="0.75" bottom="0.75" header="0.3" footer="0.3"/>
  <pageSetup paperSize="9"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74"/>
  <sheetViews>
    <sheetView workbookViewId="0"/>
  </sheetViews>
  <sheetFormatPr baseColWidth="10" defaultColWidth="11.42578125" defaultRowHeight="15" x14ac:dyDescent="0.25"/>
  <cols>
    <col min="1" max="1" width="29.85546875" bestFit="1" customWidth="1"/>
    <col min="2" max="2" width="12.42578125" bestFit="1" customWidth="1"/>
  </cols>
  <sheetData>
    <row r="1" spans="1:9" x14ac:dyDescent="0.25">
      <c r="A1" s="5" t="str">
        <f>HYPERLINK("#'Indice'!A1", "Indice")</f>
        <v>Indice</v>
      </c>
    </row>
    <row r="2" spans="1:9" x14ac:dyDescent="0.25">
      <c r="A2" s="15" t="s">
        <v>119</v>
      </c>
    </row>
    <row r="3" spans="1:9" x14ac:dyDescent="0.25">
      <c r="A3" s="8" t="s">
        <v>62</v>
      </c>
    </row>
    <row r="5" spans="1:9" x14ac:dyDescent="0.25">
      <c r="A5" s="31" t="s">
        <v>63</v>
      </c>
      <c r="B5" s="31"/>
      <c r="C5" s="31"/>
      <c r="D5" s="31"/>
      <c r="E5" s="31"/>
      <c r="F5" s="31"/>
      <c r="G5" s="31"/>
      <c r="H5" s="31"/>
      <c r="I5" s="31"/>
    </row>
    <row r="6" spans="1:9" x14ac:dyDescent="0.25">
      <c r="A6" s="4" t="s">
        <v>64</v>
      </c>
      <c r="B6" s="4" t="s">
        <v>5</v>
      </c>
      <c r="C6" s="4" t="s">
        <v>66</v>
      </c>
      <c r="D6" s="4" t="s">
        <v>67</v>
      </c>
      <c r="E6" s="4" t="s">
        <v>68</v>
      </c>
      <c r="F6" s="4" t="s">
        <v>69</v>
      </c>
      <c r="G6" s="4" t="s">
        <v>70</v>
      </c>
      <c r="H6" s="4" t="s">
        <v>71</v>
      </c>
      <c r="I6" s="4" t="s">
        <v>72</v>
      </c>
    </row>
    <row r="7" spans="1:9" x14ac:dyDescent="0.25">
      <c r="A7" s="1" t="s">
        <v>120</v>
      </c>
      <c r="B7" s="1" t="s">
        <v>81</v>
      </c>
      <c r="C7" s="1">
        <v>95.662939548492403</v>
      </c>
      <c r="D7" s="1">
        <v>92.7875399589539</v>
      </c>
      <c r="E7" s="1">
        <v>90.915662050247207</v>
      </c>
      <c r="F7" s="1">
        <v>90.762138366699205</v>
      </c>
      <c r="G7" s="1">
        <v>89.480274915695205</v>
      </c>
      <c r="H7" s="1">
        <v>92.598474025726304</v>
      </c>
      <c r="I7" s="1">
        <v>92.692655324935899</v>
      </c>
    </row>
    <row r="8" spans="1:9" x14ac:dyDescent="0.25">
      <c r="A8" s="1" t="s">
        <v>120</v>
      </c>
      <c r="B8" s="1" t="s">
        <v>82</v>
      </c>
      <c r="C8" s="1">
        <v>54.593354463577299</v>
      </c>
      <c r="D8" s="1">
        <v>46.918895840644801</v>
      </c>
      <c r="E8" s="1">
        <v>51.660084724426298</v>
      </c>
      <c r="F8" s="1">
        <v>55.191260576248197</v>
      </c>
      <c r="G8" s="1">
        <v>45.921510457992603</v>
      </c>
      <c r="H8" s="1">
        <v>50.793963670730598</v>
      </c>
      <c r="I8" s="1">
        <v>51.319831609726002</v>
      </c>
    </row>
    <row r="9" spans="1:9" x14ac:dyDescent="0.25">
      <c r="A9" s="1" t="s">
        <v>121</v>
      </c>
      <c r="B9" s="1" t="s">
        <v>81</v>
      </c>
      <c r="C9" s="1">
        <v>2.8720226138830198</v>
      </c>
      <c r="D9" s="1">
        <v>6.4583733677864101</v>
      </c>
      <c r="E9" s="1">
        <v>8.2297921180725098</v>
      </c>
      <c r="F9" s="1">
        <v>8.3842217922210693</v>
      </c>
      <c r="G9" s="1">
        <v>9.6431404352188093</v>
      </c>
      <c r="H9" s="1">
        <v>5.7198759168386504</v>
      </c>
      <c r="I9" s="1">
        <v>5.2672959864139601</v>
      </c>
    </row>
    <row r="10" spans="1:9" x14ac:dyDescent="0.25">
      <c r="A10" s="1" t="s">
        <v>121</v>
      </c>
      <c r="B10" s="1" t="s">
        <v>82</v>
      </c>
      <c r="C10" s="1">
        <v>1.67839284986258</v>
      </c>
      <c r="D10" s="1">
        <v>6.5664157271385202</v>
      </c>
      <c r="E10" s="1">
        <v>7.2732746601104701</v>
      </c>
      <c r="F10" s="1">
        <v>7.4390657246112797</v>
      </c>
      <c r="G10" s="1">
        <v>6.4176611602306401</v>
      </c>
      <c r="H10" s="1">
        <v>5.2185054868459702</v>
      </c>
      <c r="I10" s="1">
        <v>5.0444088876247397</v>
      </c>
    </row>
    <row r="11" spans="1:9" x14ac:dyDescent="0.25">
      <c r="A11" s="1" t="s">
        <v>122</v>
      </c>
      <c r="B11" s="1" t="s">
        <v>81</v>
      </c>
      <c r="C11" s="1">
        <v>0.85083637386560396</v>
      </c>
      <c r="D11" s="1">
        <v>0.25742610450834003</v>
      </c>
      <c r="E11" s="1">
        <v>0.53520677611231804</v>
      </c>
      <c r="F11" s="1">
        <v>0.52061025053262699</v>
      </c>
      <c r="G11" s="1">
        <v>0.45321704819798497</v>
      </c>
      <c r="H11" s="1">
        <v>0.33947615884244398</v>
      </c>
      <c r="I11" s="1">
        <v>0.63671553507447198</v>
      </c>
    </row>
    <row r="12" spans="1:9" x14ac:dyDescent="0.25">
      <c r="A12" s="1" t="s">
        <v>122</v>
      </c>
      <c r="B12" s="1" t="s">
        <v>82</v>
      </c>
      <c r="C12" s="1">
        <v>2.48627979308367</v>
      </c>
      <c r="D12" s="1">
        <v>1.6957845538854599</v>
      </c>
      <c r="E12" s="1">
        <v>3.2011315226554902</v>
      </c>
      <c r="F12" s="1">
        <v>2.4408333003521001</v>
      </c>
      <c r="G12" s="1">
        <v>1.30879217758775</v>
      </c>
      <c r="H12" s="1">
        <v>0.73301242664456401</v>
      </c>
      <c r="I12" s="1">
        <v>0.75013865716755401</v>
      </c>
    </row>
    <row r="13" spans="1:9" x14ac:dyDescent="0.25">
      <c r="A13" s="1" t="s">
        <v>123</v>
      </c>
      <c r="B13" s="1" t="s">
        <v>81</v>
      </c>
      <c r="C13" s="1">
        <v>0.34167785197496398</v>
      </c>
      <c r="D13" s="1">
        <v>0.119258917402476</v>
      </c>
      <c r="E13" s="1">
        <v>0.128712097648531</v>
      </c>
      <c r="F13" s="1">
        <v>0.15989377861842499</v>
      </c>
      <c r="G13" s="1">
        <v>0.246972311288118</v>
      </c>
      <c r="H13" s="1">
        <v>0.52070077508687995</v>
      </c>
      <c r="I13" s="1">
        <v>0.43807085603475598</v>
      </c>
    </row>
    <row r="14" spans="1:9" x14ac:dyDescent="0.25">
      <c r="A14" s="1" t="s">
        <v>123</v>
      </c>
      <c r="B14" s="1" t="s">
        <v>82</v>
      </c>
      <c r="C14" s="1">
        <v>26.959246397018401</v>
      </c>
      <c r="D14" s="1">
        <v>28.157842159271201</v>
      </c>
      <c r="E14" s="1">
        <v>26.057198643684401</v>
      </c>
      <c r="F14" s="1">
        <v>23.183460533618899</v>
      </c>
      <c r="G14" s="1">
        <v>28.183266520500201</v>
      </c>
      <c r="H14" s="1">
        <v>24.512071907520301</v>
      </c>
      <c r="I14" s="1">
        <v>23.7099528312683</v>
      </c>
    </row>
    <row r="15" spans="1:9" x14ac:dyDescent="0.25">
      <c r="A15" s="1" t="s">
        <v>124</v>
      </c>
      <c r="B15" s="1" t="s">
        <v>81</v>
      </c>
      <c r="C15" s="1">
        <v>0</v>
      </c>
      <c r="D15" s="1">
        <v>5.8900489239022101E-2</v>
      </c>
      <c r="E15" s="1">
        <v>1.1335917952237699E-2</v>
      </c>
      <c r="F15" s="1">
        <v>3.5610591294243897E-2</v>
      </c>
      <c r="G15" s="1">
        <v>4.0727571467868998E-2</v>
      </c>
      <c r="H15" s="1">
        <v>0.16628787852823701</v>
      </c>
      <c r="I15" s="1">
        <v>0.14941939152777201</v>
      </c>
    </row>
    <row r="16" spans="1:9" x14ac:dyDescent="0.25">
      <c r="A16" s="1" t="s">
        <v>124</v>
      </c>
      <c r="B16" s="1" t="s">
        <v>82</v>
      </c>
      <c r="C16" s="1">
        <v>12.1054857969284</v>
      </c>
      <c r="D16" s="1">
        <v>11.9704097509384</v>
      </c>
      <c r="E16" s="1">
        <v>7.5452022254467002</v>
      </c>
      <c r="F16" s="1">
        <v>7.81003385782242</v>
      </c>
      <c r="G16" s="1">
        <v>10.3337973356247</v>
      </c>
      <c r="H16" s="1">
        <v>8.3327226340770704</v>
      </c>
      <c r="I16" s="1">
        <v>9.2960238456726092</v>
      </c>
    </row>
    <row r="17" spans="1:9" x14ac:dyDescent="0.25">
      <c r="A17" s="1" t="s">
        <v>125</v>
      </c>
      <c r="B17" s="1" t="s">
        <v>81</v>
      </c>
      <c r="C17" s="1">
        <v>0.15651839785277799</v>
      </c>
      <c r="D17" s="1">
        <v>4.30650950875133E-2</v>
      </c>
      <c r="E17" s="1">
        <v>5.0286046462133499E-2</v>
      </c>
      <c r="F17" s="1">
        <v>0.136294937692583</v>
      </c>
      <c r="G17" s="1">
        <v>7.1783293969929204E-2</v>
      </c>
      <c r="H17" s="1">
        <v>0.214845035225153</v>
      </c>
      <c r="I17" s="1">
        <v>0.65303784795105502</v>
      </c>
    </row>
    <row r="18" spans="1:9" x14ac:dyDescent="0.25">
      <c r="A18" s="1" t="s">
        <v>125</v>
      </c>
      <c r="B18" s="1" t="s">
        <v>82</v>
      </c>
      <c r="C18" s="1">
        <v>1.79827809333801</v>
      </c>
      <c r="D18" s="1">
        <v>2.8821300715208098</v>
      </c>
      <c r="E18" s="1">
        <v>3.4044377505779302</v>
      </c>
      <c r="F18" s="1">
        <v>3.8864757865667299</v>
      </c>
      <c r="G18" s="1">
        <v>6.9864355027675602</v>
      </c>
      <c r="H18" s="1">
        <v>6.3454441726207698</v>
      </c>
      <c r="I18" s="1">
        <v>8.2613497972488403</v>
      </c>
    </row>
    <row r="19" spans="1:9" x14ac:dyDescent="0.25">
      <c r="A19" s="1" t="s">
        <v>126</v>
      </c>
      <c r="B19" s="1" t="s">
        <v>81</v>
      </c>
      <c r="C19" s="1">
        <v>0.116003525909036</v>
      </c>
      <c r="D19" s="1">
        <v>0.275437161326408</v>
      </c>
      <c r="E19" s="1">
        <v>0.12900653528049599</v>
      </c>
      <c r="F19" s="1">
        <v>1.23352983791847E-3</v>
      </c>
      <c r="G19" s="1">
        <v>6.3887127907946706E-2</v>
      </c>
      <c r="H19" s="1">
        <v>0.440337369218469</v>
      </c>
      <c r="I19" s="1">
        <v>0.16280337003990999</v>
      </c>
    </row>
    <row r="20" spans="1:9" x14ac:dyDescent="0.25">
      <c r="A20" s="1" t="s">
        <v>126</v>
      </c>
      <c r="B20" s="1" t="s">
        <v>82</v>
      </c>
      <c r="C20" s="1">
        <v>0.37896055728197098</v>
      </c>
      <c r="D20" s="1">
        <v>1.8085241317748999</v>
      </c>
      <c r="E20" s="1">
        <v>0.85867140442132905</v>
      </c>
      <c r="F20" s="1">
        <v>4.8868410522118197E-2</v>
      </c>
      <c r="G20" s="1">
        <v>0.84853880107402802</v>
      </c>
      <c r="H20" s="1">
        <v>4.0642824023962003</v>
      </c>
      <c r="I20" s="1">
        <v>1.6182947903871501</v>
      </c>
    </row>
    <row r="23" spans="1:9" x14ac:dyDescent="0.25">
      <c r="A23" s="31" t="s">
        <v>78</v>
      </c>
      <c r="B23" s="31"/>
      <c r="C23" s="31"/>
      <c r="D23" s="31"/>
      <c r="E23" s="31"/>
      <c r="F23" s="31"/>
      <c r="G23" s="31"/>
      <c r="H23" s="31"/>
      <c r="I23" s="31"/>
    </row>
    <row r="24" spans="1:9" x14ac:dyDescent="0.25">
      <c r="A24" s="4" t="s">
        <v>64</v>
      </c>
      <c r="B24" s="4" t="s">
        <v>5</v>
      </c>
      <c r="C24" s="4" t="s">
        <v>66</v>
      </c>
      <c r="D24" s="4" t="s">
        <v>67</v>
      </c>
      <c r="E24" s="4" t="s">
        <v>68</v>
      </c>
      <c r="F24" s="4" t="s">
        <v>69</v>
      </c>
      <c r="G24" s="4" t="s">
        <v>70</v>
      </c>
      <c r="H24" s="4" t="s">
        <v>71</v>
      </c>
      <c r="I24" s="4" t="s">
        <v>72</v>
      </c>
    </row>
    <row r="25" spans="1:9" x14ac:dyDescent="0.25">
      <c r="A25" s="2" t="s">
        <v>120</v>
      </c>
      <c r="B25" s="2" t="s">
        <v>81</v>
      </c>
      <c r="C25" s="2">
        <v>0.219947076402605</v>
      </c>
      <c r="D25" s="2">
        <v>0.374262360855937</v>
      </c>
      <c r="E25" s="2">
        <v>0.37107726093381599</v>
      </c>
      <c r="F25" s="2">
        <v>0.285886763595045</v>
      </c>
      <c r="G25" s="2">
        <v>0.381780695170164</v>
      </c>
      <c r="H25" s="2">
        <v>0.211131549440324</v>
      </c>
      <c r="I25" s="2">
        <v>0.20087549928575801</v>
      </c>
    </row>
    <row r="26" spans="1:9" x14ac:dyDescent="0.25">
      <c r="A26" s="2" t="s">
        <v>120</v>
      </c>
      <c r="B26" s="2" t="s">
        <v>82</v>
      </c>
      <c r="C26" s="2">
        <v>1.57816912978888</v>
      </c>
      <c r="D26" s="2">
        <v>1.6330771148204799</v>
      </c>
      <c r="E26" s="2">
        <v>1.0992467403411901</v>
      </c>
      <c r="F26" s="2">
        <v>1.31645947694778</v>
      </c>
      <c r="G26" s="2">
        <v>1.58911738544703</v>
      </c>
      <c r="H26" s="2">
        <v>1.15846963599324</v>
      </c>
      <c r="I26" s="2">
        <v>0.83546722307801202</v>
      </c>
    </row>
    <row r="27" spans="1:9" x14ac:dyDescent="0.25">
      <c r="A27" s="2" t="s">
        <v>121</v>
      </c>
      <c r="B27" s="2" t="s">
        <v>81</v>
      </c>
      <c r="C27" s="2">
        <v>0.147403543815017</v>
      </c>
      <c r="D27" s="2">
        <v>0.36267579998820998</v>
      </c>
      <c r="E27" s="2">
        <v>0.363827892579138</v>
      </c>
      <c r="F27" s="2">
        <v>0.27301379013806598</v>
      </c>
      <c r="G27" s="2">
        <v>0.36819791421294201</v>
      </c>
      <c r="H27" s="2">
        <v>0.17666097264736899</v>
      </c>
      <c r="I27" s="2">
        <v>0.15967432409524901</v>
      </c>
    </row>
    <row r="28" spans="1:9" x14ac:dyDescent="0.25">
      <c r="A28" s="2" t="s">
        <v>121</v>
      </c>
      <c r="B28" s="2" t="s">
        <v>82</v>
      </c>
      <c r="C28" s="2">
        <v>0.190628995187581</v>
      </c>
      <c r="D28" s="2">
        <v>0.62027811072766803</v>
      </c>
      <c r="E28" s="2">
        <v>0.58743213303387198</v>
      </c>
      <c r="F28" s="2">
        <v>0.46542743220925298</v>
      </c>
      <c r="G28" s="2">
        <v>0.58720349334180399</v>
      </c>
      <c r="H28" s="2">
        <v>0.35238184500485698</v>
      </c>
      <c r="I28" s="2">
        <v>0.300497701391578</v>
      </c>
    </row>
    <row r="29" spans="1:9" x14ac:dyDescent="0.25">
      <c r="A29" s="2" t="s">
        <v>122</v>
      </c>
      <c r="B29" s="2" t="s">
        <v>81</v>
      </c>
      <c r="C29" s="2">
        <v>0.10963084641844</v>
      </c>
      <c r="D29" s="2">
        <v>5.39501605089754E-2</v>
      </c>
      <c r="E29" s="2">
        <v>7.7409064397215802E-2</v>
      </c>
      <c r="F29" s="2">
        <v>4.8691971460357301E-2</v>
      </c>
      <c r="G29" s="2">
        <v>4.2902023415081203E-2</v>
      </c>
      <c r="H29" s="2">
        <v>3.5708281211554997E-2</v>
      </c>
      <c r="I29" s="2">
        <v>5.6984490947797901E-2</v>
      </c>
    </row>
    <row r="30" spans="1:9" x14ac:dyDescent="0.25">
      <c r="A30" s="2" t="s">
        <v>122</v>
      </c>
      <c r="B30" s="2" t="s">
        <v>82</v>
      </c>
      <c r="C30" s="2">
        <v>0.22631625179201401</v>
      </c>
      <c r="D30" s="2">
        <v>0.249789166264236</v>
      </c>
      <c r="E30" s="2">
        <v>0.26073071639984802</v>
      </c>
      <c r="F30" s="2">
        <v>0.21804117131978301</v>
      </c>
      <c r="G30" s="2">
        <v>0.15464990865439199</v>
      </c>
      <c r="H30" s="2">
        <v>0.1074283500202</v>
      </c>
      <c r="I30" s="2">
        <v>8.6902990005910397E-2</v>
      </c>
    </row>
    <row r="31" spans="1:9" x14ac:dyDescent="0.25">
      <c r="A31" s="2" t="s">
        <v>123</v>
      </c>
      <c r="B31" s="2" t="s">
        <v>81</v>
      </c>
      <c r="C31" s="2">
        <v>6.2525138491764706E-2</v>
      </c>
      <c r="D31" s="2">
        <v>2.3054273333400498E-2</v>
      </c>
      <c r="E31" s="2">
        <v>2.2118043852970001E-2</v>
      </c>
      <c r="F31" s="2">
        <v>2.2219920356292298E-2</v>
      </c>
      <c r="G31" s="2">
        <v>5.5259140208363498E-2</v>
      </c>
      <c r="H31" s="2">
        <v>4.3619237840175601E-2</v>
      </c>
      <c r="I31" s="2">
        <v>4.0600067586637999E-2</v>
      </c>
    </row>
    <row r="32" spans="1:9" x14ac:dyDescent="0.25">
      <c r="A32" s="2" t="s">
        <v>123</v>
      </c>
      <c r="B32" s="2" t="s">
        <v>82</v>
      </c>
      <c r="C32" s="2">
        <v>1.0402122512459799</v>
      </c>
      <c r="D32" s="2">
        <v>1.69267747551203</v>
      </c>
      <c r="E32" s="2">
        <v>0.90345032513141599</v>
      </c>
      <c r="F32" s="2">
        <v>1.15004666149616</v>
      </c>
      <c r="G32" s="2">
        <v>1.2987345457077</v>
      </c>
      <c r="H32" s="2">
        <v>0.79533914104103998</v>
      </c>
      <c r="I32" s="2">
        <v>0.67243888042867195</v>
      </c>
    </row>
    <row r="33" spans="1:9" x14ac:dyDescent="0.25">
      <c r="A33" s="2" t="s">
        <v>124</v>
      </c>
      <c r="B33" s="2" t="s">
        <v>81</v>
      </c>
      <c r="C33" s="2">
        <v>0</v>
      </c>
      <c r="D33" s="2">
        <v>2.7609133394435E-2</v>
      </c>
      <c r="E33" s="2">
        <v>3.9027032471494701E-3</v>
      </c>
      <c r="F33" s="2">
        <v>1.5842274297028801E-2</v>
      </c>
      <c r="G33" s="2">
        <v>1.2167386012151799E-2</v>
      </c>
      <c r="H33" s="2">
        <v>2.1999231830704999E-2</v>
      </c>
      <c r="I33" s="2">
        <v>2.2932524734642398E-2</v>
      </c>
    </row>
    <row r="34" spans="1:9" x14ac:dyDescent="0.25">
      <c r="A34" s="2" t="s">
        <v>124</v>
      </c>
      <c r="B34" s="2" t="s">
        <v>82</v>
      </c>
      <c r="C34" s="2">
        <v>0.84001775830984104</v>
      </c>
      <c r="D34" s="2">
        <v>0.95114270225167297</v>
      </c>
      <c r="E34" s="2">
        <v>0.48839813098311402</v>
      </c>
      <c r="F34" s="2">
        <v>0.58623072691261802</v>
      </c>
      <c r="G34" s="2">
        <v>0.80740153789520297</v>
      </c>
      <c r="H34" s="2">
        <v>0.63172965310513995</v>
      </c>
      <c r="I34" s="2">
        <v>0.40310872718691798</v>
      </c>
    </row>
    <row r="35" spans="1:9" x14ac:dyDescent="0.25">
      <c r="A35" s="2" t="s">
        <v>125</v>
      </c>
      <c r="B35" s="2" t="s">
        <v>81</v>
      </c>
      <c r="C35" s="2">
        <v>6.3319277251139297E-2</v>
      </c>
      <c r="D35" s="2">
        <v>2.3487496946472699E-2</v>
      </c>
      <c r="E35" s="2">
        <v>1.26514918520115E-2</v>
      </c>
      <c r="F35" s="2">
        <v>3.0048110056668499E-2</v>
      </c>
      <c r="G35" s="2">
        <v>1.5349114255513999E-2</v>
      </c>
      <c r="H35" s="2">
        <v>2.87752831354737E-2</v>
      </c>
      <c r="I35" s="2">
        <v>8.1360863987356397E-2</v>
      </c>
    </row>
    <row r="36" spans="1:9" x14ac:dyDescent="0.25">
      <c r="A36" s="2" t="s">
        <v>125</v>
      </c>
      <c r="B36" s="2" t="s">
        <v>82</v>
      </c>
      <c r="C36" s="2">
        <v>0.29150433838367501</v>
      </c>
      <c r="D36" s="2">
        <v>0.42854761704802502</v>
      </c>
      <c r="E36" s="2">
        <v>0.32708235085010501</v>
      </c>
      <c r="F36" s="2">
        <v>0.51281559281051203</v>
      </c>
      <c r="G36" s="2">
        <v>0.61472272500395797</v>
      </c>
      <c r="H36" s="2">
        <v>0.58127325028181098</v>
      </c>
      <c r="I36" s="2">
        <v>0.50901602953672398</v>
      </c>
    </row>
    <row r="37" spans="1:9" x14ac:dyDescent="0.25">
      <c r="A37" s="2" t="s">
        <v>126</v>
      </c>
      <c r="B37" s="2" t="s">
        <v>81</v>
      </c>
      <c r="C37" s="2">
        <v>2.85890244413167E-2</v>
      </c>
      <c r="D37" s="2">
        <v>5.5514875566586901E-2</v>
      </c>
      <c r="E37" s="2">
        <v>2.2274242655839799E-2</v>
      </c>
      <c r="F37" s="2">
        <v>1.23360969155328E-3</v>
      </c>
      <c r="G37" s="2">
        <v>1.3321101141627901E-2</v>
      </c>
      <c r="H37" s="2">
        <v>4.7338686999864897E-2</v>
      </c>
      <c r="I37" s="2">
        <v>2.7924909954890598E-2</v>
      </c>
    </row>
    <row r="38" spans="1:9" x14ac:dyDescent="0.25">
      <c r="A38" s="2" t="s">
        <v>126</v>
      </c>
      <c r="B38" s="2" t="s">
        <v>82</v>
      </c>
      <c r="C38" s="2">
        <v>6.3768791733309599E-2</v>
      </c>
      <c r="D38" s="2">
        <v>0.28808000497519998</v>
      </c>
      <c r="E38" s="2">
        <v>0.11679043527692599</v>
      </c>
      <c r="F38" s="2">
        <v>2.3132478236220801E-2</v>
      </c>
      <c r="G38" s="2">
        <v>0.13722844887524799</v>
      </c>
      <c r="H38" s="2">
        <v>0.37811603397130999</v>
      </c>
      <c r="I38" s="2">
        <v>0.19314645323902399</v>
      </c>
    </row>
    <row r="41" spans="1:9" x14ac:dyDescent="0.25">
      <c r="A41" s="31" t="s">
        <v>79</v>
      </c>
      <c r="B41" s="31"/>
      <c r="C41" s="31"/>
      <c r="D41" s="31"/>
      <c r="E41" s="31"/>
      <c r="F41" s="31"/>
      <c r="G41" s="31"/>
      <c r="H41" s="31"/>
      <c r="I41" s="31"/>
    </row>
    <row r="42" spans="1:9" x14ac:dyDescent="0.25">
      <c r="A42" s="4" t="s">
        <v>64</v>
      </c>
      <c r="B42" s="4" t="s">
        <v>5</v>
      </c>
      <c r="C42" s="4" t="s">
        <v>66</v>
      </c>
      <c r="D42" s="4" t="s">
        <v>67</v>
      </c>
      <c r="E42" s="4" t="s">
        <v>68</v>
      </c>
      <c r="F42" s="4" t="s">
        <v>69</v>
      </c>
      <c r="G42" s="4" t="s">
        <v>70</v>
      </c>
      <c r="H42" s="4" t="s">
        <v>71</v>
      </c>
      <c r="I42" s="4" t="s">
        <v>72</v>
      </c>
    </row>
    <row r="43" spans="1:9" x14ac:dyDescent="0.25">
      <c r="A43" s="3" t="s">
        <v>120</v>
      </c>
      <c r="B43" s="3" t="s">
        <v>81</v>
      </c>
      <c r="C43" s="3">
        <v>3988034</v>
      </c>
      <c r="D43" s="3">
        <v>4136809</v>
      </c>
      <c r="E43" s="3">
        <v>4322856</v>
      </c>
      <c r="F43" s="3">
        <v>4488331</v>
      </c>
      <c r="G43" s="3">
        <v>4736827</v>
      </c>
      <c r="H43" s="3">
        <v>5461648</v>
      </c>
      <c r="I43" s="3">
        <v>5741360</v>
      </c>
    </row>
    <row r="44" spans="1:9" x14ac:dyDescent="0.25">
      <c r="A44" s="3" t="s">
        <v>120</v>
      </c>
      <c r="B44" s="3" t="s">
        <v>82</v>
      </c>
      <c r="C44" s="3">
        <v>336526</v>
      </c>
      <c r="D44" s="3">
        <v>300059</v>
      </c>
      <c r="E44" s="3">
        <v>343289</v>
      </c>
      <c r="F44" s="3">
        <v>383991</v>
      </c>
      <c r="G44" s="3">
        <v>322870</v>
      </c>
      <c r="H44" s="3">
        <v>374192</v>
      </c>
      <c r="I44" s="3">
        <v>412672</v>
      </c>
    </row>
    <row r="45" spans="1:9" x14ac:dyDescent="0.25">
      <c r="A45" s="3" t="s">
        <v>121</v>
      </c>
      <c r="B45" s="3" t="s">
        <v>81</v>
      </c>
      <c r="C45" s="3">
        <v>119730</v>
      </c>
      <c r="D45" s="3">
        <v>287938</v>
      </c>
      <c r="E45" s="3">
        <v>391310</v>
      </c>
      <c r="F45" s="3">
        <v>414613</v>
      </c>
      <c r="G45" s="3">
        <v>510480</v>
      </c>
      <c r="H45" s="3">
        <v>337370</v>
      </c>
      <c r="I45" s="3">
        <v>326255</v>
      </c>
    </row>
    <row r="46" spans="1:9" x14ac:dyDescent="0.25">
      <c r="A46" s="3" t="s">
        <v>121</v>
      </c>
      <c r="B46" s="3" t="s">
        <v>82</v>
      </c>
      <c r="C46" s="3">
        <v>10346</v>
      </c>
      <c r="D46" s="3">
        <v>41994</v>
      </c>
      <c r="E46" s="3">
        <v>48332</v>
      </c>
      <c r="F46" s="3">
        <v>51757</v>
      </c>
      <c r="G46" s="3">
        <v>45122</v>
      </c>
      <c r="H46" s="3">
        <v>38444</v>
      </c>
      <c r="I46" s="3">
        <v>40563</v>
      </c>
    </row>
    <row r="47" spans="1:9" x14ac:dyDescent="0.25">
      <c r="A47" s="3" t="s">
        <v>122</v>
      </c>
      <c r="B47" s="3" t="s">
        <v>81</v>
      </c>
      <c r="C47" s="3">
        <v>35470</v>
      </c>
      <c r="D47" s="3">
        <v>11477</v>
      </c>
      <c r="E47" s="3">
        <v>25448</v>
      </c>
      <c r="F47" s="3">
        <v>25745</v>
      </c>
      <c r="G47" s="3">
        <v>23992</v>
      </c>
      <c r="H47" s="3">
        <v>20023</v>
      </c>
      <c r="I47" s="3">
        <v>39438</v>
      </c>
    </row>
    <row r="48" spans="1:9" x14ac:dyDescent="0.25">
      <c r="A48" s="3" t="s">
        <v>122</v>
      </c>
      <c r="B48" s="3" t="s">
        <v>82</v>
      </c>
      <c r="C48" s="3">
        <v>15326</v>
      </c>
      <c r="D48" s="3">
        <v>10845</v>
      </c>
      <c r="E48" s="3">
        <v>21272</v>
      </c>
      <c r="F48" s="3">
        <v>16982</v>
      </c>
      <c r="G48" s="3">
        <v>9202</v>
      </c>
      <c r="H48" s="3">
        <v>5400</v>
      </c>
      <c r="I48" s="3">
        <v>6032</v>
      </c>
    </row>
    <row r="49" spans="1:9" x14ac:dyDescent="0.25">
      <c r="A49" s="3" t="s">
        <v>123</v>
      </c>
      <c r="B49" s="3" t="s">
        <v>81</v>
      </c>
      <c r="C49" s="3">
        <v>14244</v>
      </c>
      <c r="D49" s="3">
        <v>5317</v>
      </c>
      <c r="E49" s="3">
        <v>6120</v>
      </c>
      <c r="F49" s="3">
        <v>7907</v>
      </c>
      <c r="G49" s="3">
        <v>13074</v>
      </c>
      <c r="H49" s="3">
        <v>30712</v>
      </c>
      <c r="I49" s="3">
        <v>27134</v>
      </c>
    </row>
    <row r="50" spans="1:9" x14ac:dyDescent="0.25">
      <c r="A50" s="3" t="s">
        <v>123</v>
      </c>
      <c r="B50" s="3" t="s">
        <v>82</v>
      </c>
      <c r="C50" s="3">
        <v>166183</v>
      </c>
      <c r="D50" s="3">
        <v>180077</v>
      </c>
      <c r="E50" s="3">
        <v>173154</v>
      </c>
      <c r="F50" s="3">
        <v>161298</v>
      </c>
      <c r="G50" s="3">
        <v>198154</v>
      </c>
      <c r="H50" s="3">
        <v>180577</v>
      </c>
      <c r="I50" s="3">
        <v>190656</v>
      </c>
    </row>
    <row r="51" spans="1:9" x14ac:dyDescent="0.25">
      <c r="A51" s="3" t="s">
        <v>124</v>
      </c>
      <c r="B51" s="3" t="s">
        <v>81</v>
      </c>
      <c r="C51" s="3"/>
      <c r="D51" s="3">
        <v>2626</v>
      </c>
      <c r="E51" s="3">
        <v>539</v>
      </c>
      <c r="F51" s="3">
        <v>1761</v>
      </c>
      <c r="G51" s="3">
        <v>2156</v>
      </c>
      <c r="H51" s="3">
        <v>9808</v>
      </c>
      <c r="I51" s="3">
        <v>9255</v>
      </c>
    </row>
    <row r="52" spans="1:9" x14ac:dyDescent="0.25">
      <c r="A52" s="3" t="s">
        <v>124</v>
      </c>
      <c r="B52" s="3" t="s">
        <v>82</v>
      </c>
      <c r="C52" s="3">
        <v>74621</v>
      </c>
      <c r="D52" s="3">
        <v>76554</v>
      </c>
      <c r="E52" s="3">
        <v>50139</v>
      </c>
      <c r="F52" s="3">
        <v>54338</v>
      </c>
      <c r="G52" s="3">
        <v>72656</v>
      </c>
      <c r="H52" s="3">
        <v>61386</v>
      </c>
      <c r="I52" s="3">
        <v>74751</v>
      </c>
    </row>
    <row r="53" spans="1:9" x14ac:dyDescent="0.25">
      <c r="A53" s="3" t="s">
        <v>125</v>
      </c>
      <c r="B53" s="3" t="s">
        <v>81</v>
      </c>
      <c r="C53" s="3">
        <v>6525</v>
      </c>
      <c r="D53" s="3">
        <v>1920</v>
      </c>
      <c r="E53" s="3">
        <v>2391</v>
      </c>
      <c r="F53" s="3">
        <v>6740</v>
      </c>
      <c r="G53" s="3">
        <v>3800</v>
      </c>
      <c r="H53" s="3">
        <v>12672</v>
      </c>
      <c r="I53" s="3">
        <v>40449</v>
      </c>
    </row>
    <row r="54" spans="1:9" x14ac:dyDescent="0.25">
      <c r="A54" s="3" t="s">
        <v>125</v>
      </c>
      <c r="B54" s="3" t="s">
        <v>82</v>
      </c>
      <c r="C54" s="3">
        <v>11085</v>
      </c>
      <c r="D54" s="3">
        <v>18432</v>
      </c>
      <c r="E54" s="3">
        <v>22623</v>
      </c>
      <c r="F54" s="3">
        <v>27040</v>
      </c>
      <c r="G54" s="3">
        <v>49121</v>
      </c>
      <c r="H54" s="3">
        <v>46746</v>
      </c>
      <c r="I54" s="3">
        <v>66431</v>
      </c>
    </row>
    <row r="55" spans="1:9" x14ac:dyDescent="0.25">
      <c r="A55" s="3" t="s">
        <v>126</v>
      </c>
      <c r="B55" s="3" t="s">
        <v>81</v>
      </c>
      <c r="C55" s="3">
        <v>4836</v>
      </c>
      <c r="D55" s="3">
        <v>12280</v>
      </c>
      <c r="E55" s="3">
        <v>6134</v>
      </c>
      <c r="F55" s="3">
        <v>61</v>
      </c>
      <c r="G55" s="3">
        <v>3382</v>
      </c>
      <c r="H55" s="3">
        <v>25972</v>
      </c>
      <c r="I55" s="3">
        <v>10084</v>
      </c>
    </row>
    <row r="56" spans="1:9" x14ac:dyDescent="0.25">
      <c r="A56" s="3" t="s">
        <v>126</v>
      </c>
      <c r="B56" s="3" t="s">
        <v>82</v>
      </c>
      <c r="C56" s="3">
        <v>2336</v>
      </c>
      <c r="D56" s="3">
        <v>11566</v>
      </c>
      <c r="E56" s="3">
        <v>5706</v>
      </c>
      <c r="F56" s="3">
        <v>340</v>
      </c>
      <c r="G56" s="3">
        <v>5966</v>
      </c>
      <c r="H56" s="3">
        <v>29941</v>
      </c>
      <c r="I56" s="3">
        <v>13013</v>
      </c>
    </row>
    <row r="59" spans="1:9" x14ac:dyDescent="0.25">
      <c r="A59" s="31" t="s">
        <v>80</v>
      </c>
      <c r="B59" s="31"/>
      <c r="C59" s="31"/>
      <c r="D59" s="31"/>
      <c r="E59" s="31"/>
      <c r="F59" s="31"/>
      <c r="G59" s="31"/>
      <c r="H59" s="31"/>
      <c r="I59" s="31"/>
    </row>
    <row r="60" spans="1:9" x14ac:dyDescent="0.25">
      <c r="A60" s="4" t="s">
        <v>64</v>
      </c>
      <c r="B60" s="4" t="s">
        <v>5</v>
      </c>
      <c r="C60" s="4" t="s">
        <v>66</v>
      </c>
      <c r="D60" s="4" t="s">
        <v>67</v>
      </c>
      <c r="E60" s="4" t="s">
        <v>68</v>
      </c>
      <c r="F60" s="4" t="s">
        <v>69</v>
      </c>
      <c r="G60" s="4" t="s">
        <v>70</v>
      </c>
      <c r="H60" s="4" t="s">
        <v>71</v>
      </c>
      <c r="I60" s="4" t="s">
        <v>72</v>
      </c>
    </row>
    <row r="61" spans="1:9" x14ac:dyDescent="0.25">
      <c r="A61" s="3" t="s">
        <v>120</v>
      </c>
      <c r="B61" s="3" t="s">
        <v>81</v>
      </c>
      <c r="C61" s="3">
        <v>42788</v>
      </c>
      <c r="D61" s="3">
        <v>43394</v>
      </c>
      <c r="E61" s="3">
        <v>49322</v>
      </c>
      <c r="F61" s="3">
        <v>59369</v>
      </c>
      <c r="G61" s="3">
        <v>52144</v>
      </c>
      <c r="H61" s="3">
        <v>48775</v>
      </c>
      <c r="I61" s="3">
        <v>52823</v>
      </c>
    </row>
    <row r="62" spans="1:9" x14ac:dyDescent="0.25">
      <c r="A62" s="3" t="s">
        <v>120</v>
      </c>
      <c r="B62" s="3" t="s">
        <v>82</v>
      </c>
      <c r="C62" s="3">
        <v>13450</v>
      </c>
      <c r="D62" s="3">
        <v>5259</v>
      </c>
      <c r="E62" s="3">
        <v>6154</v>
      </c>
      <c r="F62" s="3">
        <v>9374</v>
      </c>
      <c r="G62" s="3">
        <v>5929</v>
      </c>
      <c r="H62" s="3">
        <v>4829</v>
      </c>
      <c r="I62" s="3">
        <v>7204</v>
      </c>
    </row>
    <row r="63" spans="1:9" x14ac:dyDescent="0.25">
      <c r="A63" s="3" t="s">
        <v>121</v>
      </c>
      <c r="B63" s="3" t="s">
        <v>81</v>
      </c>
      <c r="C63" s="3">
        <v>1381</v>
      </c>
      <c r="D63" s="3">
        <v>2751</v>
      </c>
      <c r="E63" s="3">
        <v>3652</v>
      </c>
      <c r="F63" s="3">
        <v>4946</v>
      </c>
      <c r="G63" s="3">
        <v>4635</v>
      </c>
      <c r="H63" s="3">
        <v>3087</v>
      </c>
      <c r="I63" s="3">
        <v>2969</v>
      </c>
    </row>
    <row r="64" spans="1:9" x14ac:dyDescent="0.25">
      <c r="A64" s="3" t="s">
        <v>121</v>
      </c>
      <c r="B64" s="3" t="s">
        <v>82</v>
      </c>
      <c r="C64" s="3">
        <v>377</v>
      </c>
      <c r="D64" s="3">
        <v>660</v>
      </c>
      <c r="E64" s="3">
        <v>768</v>
      </c>
      <c r="F64" s="3">
        <v>1178</v>
      </c>
      <c r="G64" s="3">
        <v>718</v>
      </c>
      <c r="H64" s="3">
        <v>427</v>
      </c>
      <c r="I64" s="3">
        <v>637</v>
      </c>
    </row>
    <row r="65" spans="1:9" x14ac:dyDescent="0.25">
      <c r="A65" s="3" t="s">
        <v>122</v>
      </c>
      <c r="B65" s="3" t="s">
        <v>81</v>
      </c>
      <c r="C65" s="3">
        <v>437</v>
      </c>
      <c r="D65" s="3">
        <v>132</v>
      </c>
      <c r="E65" s="3">
        <v>276</v>
      </c>
      <c r="F65" s="3">
        <v>335</v>
      </c>
      <c r="G65" s="3">
        <v>299</v>
      </c>
      <c r="H65" s="3">
        <v>203</v>
      </c>
      <c r="I65" s="3">
        <v>404</v>
      </c>
    </row>
    <row r="66" spans="1:9" x14ac:dyDescent="0.25">
      <c r="A66" s="3" t="s">
        <v>122</v>
      </c>
      <c r="B66" s="3" t="s">
        <v>82</v>
      </c>
      <c r="C66" s="3">
        <v>890</v>
      </c>
      <c r="D66" s="3">
        <v>248</v>
      </c>
      <c r="E66" s="3">
        <v>557</v>
      </c>
      <c r="F66" s="3">
        <v>616</v>
      </c>
      <c r="G66" s="3">
        <v>217</v>
      </c>
      <c r="H66" s="3">
        <v>81</v>
      </c>
      <c r="I66" s="3">
        <v>148</v>
      </c>
    </row>
    <row r="67" spans="1:9" x14ac:dyDescent="0.25">
      <c r="A67" s="3" t="s">
        <v>123</v>
      </c>
      <c r="B67" s="3" t="s">
        <v>81</v>
      </c>
      <c r="C67" s="3">
        <v>334</v>
      </c>
      <c r="D67" s="3">
        <v>103</v>
      </c>
      <c r="E67" s="3">
        <v>114</v>
      </c>
      <c r="F67" s="3">
        <v>175</v>
      </c>
      <c r="G67" s="3">
        <v>206</v>
      </c>
      <c r="H67" s="3">
        <v>368</v>
      </c>
      <c r="I67" s="3">
        <v>302</v>
      </c>
    </row>
    <row r="68" spans="1:9" x14ac:dyDescent="0.25">
      <c r="A68" s="3" t="s">
        <v>123</v>
      </c>
      <c r="B68" s="3" t="s">
        <v>82</v>
      </c>
      <c r="C68" s="3">
        <v>6935</v>
      </c>
      <c r="D68" s="3">
        <v>3519</v>
      </c>
      <c r="E68" s="3">
        <v>3628</v>
      </c>
      <c r="F68" s="3">
        <v>4850</v>
      </c>
      <c r="G68" s="3">
        <v>3613</v>
      </c>
      <c r="H68" s="3">
        <v>2463</v>
      </c>
      <c r="I68" s="3">
        <v>3523</v>
      </c>
    </row>
    <row r="69" spans="1:9" x14ac:dyDescent="0.25">
      <c r="A69" s="3" t="s">
        <v>124</v>
      </c>
      <c r="B69" s="3" t="s">
        <v>81</v>
      </c>
      <c r="C69" s="3"/>
      <c r="D69" s="3">
        <v>48</v>
      </c>
      <c r="E69" s="3">
        <v>27</v>
      </c>
      <c r="F69" s="3">
        <v>40</v>
      </c>
      <c r="G69" s="3">
        <v>55</v>
      </c>
      <c r="H69" s="3">
        <v>147</v>
      </c>
      <c r="I69" s="3">
        <v>128</v>
      </c>
    </row>
    <row r="70" spans="1:9" x14ac:dyDescent="0.25">
      <c r="A70" s="3" t="s">
        <v>124</v>
      </c>
      <c r="B70" s="3" t="s">
        <v>82</v>
      </c>
      <c r="C70" s="3">
        <v>4047</v>
      </c>
      <c r="D70" s="3">
        <v>2141</v>
      </c>
      <c r="E70" s="3">
        <v>1368</v>
      </c>
      <c r="F70" s="3">
        <v>2030</v>
      </c>
      <c r="G70" s="3">
        <v>1852</v>
      </c>
      <c r="H70" s="3">
        <v>1093</v>
      </c>
      <c r="I70" s="3">
        <v>1825</v>
      </c>
    </row>
    <row r="71" spans="1:9" x14ac:dyDescent="0.25">
      <c r="A71" s="3" t="s">
        <v>125</v>
      </c>
      <c r="B71" s="3" t="s">
        <v>81</v>
      </c>
      <c r="C71" s="3">
        <v>111</v>
      </c>
      <c r="D71" s="3">
        <v>30</v>
      </c>
      <c r="E71" s="3">
        <v>44</v>
      </c>
      <c r="F71" s="3">
        <v>110</v>
      </c>
      <c r="G71" s="3">
        <v>72</v>
      </c>
      <c r="H71" s="3">
        <v>160</v>
      </c>
      <c r="I71" s="3">
        <v>413</v>
      </c>
    </row>
    <row r="72" spans="1:9" x14ac:dyDescent="0.25">
      <c r="A72" s="3" t="s">
        <v>125</v>
      </c>
      <c r="B72" s="3" t="s">
        <v>82</v>
      </c>
      <c r="C72" s="3">
        <v>556</v>
      </c>
      <c r="D72" s="3">
        <v>487</v>
      </c>
      <c r="E72" s="3">
        <v>564</v>
      </c>
      <c r="F72" s="3">
        <v>848</v>
      </c>
      <c r="G72" s="3">
        <v>1023</v>
      </c>
      <c r="H72" s="3">
        <v>662</v>
      </c>
      <c r="I72" s="3">
        <v>1346</v>
      </c>
    </row>
    <row r="73" spans="1:9" x14ac:dyDescent="0.25">
      <c r="A73" s="3" t="s">
        <v>126</v>
      </c>
      <c r="B73" s="3" t="s">
        <v>81</v>
      </c>
      <c r="C73" s="3">
        <v>64</v>
      </c>
      <c r="D73" s="3">
        <v>103</v>
      </c>
      <c r="E73" s="3">
        <v>81</v>
      </c>
      <c r="F73" s="3">
        <v>1</v>
      </c>
      <c r="G73" s="3">
        <v>42</v>
      </c>
      <c r="H73" s="3">
        <v>251</v>
      </c>
      <c r="I73" s="3">
        <v>91</v>
      </c>
    </row>
    <row r="74" spans="1:9" x14ac:dyDescent="0.25">
      <c r="A74" s="3" t="s">
        <v>126</v>
      </c>
      <c r="B74" s="3" t="s">
        <v>82</v>
      </c>
      <c r="C74" s="3">
        <v>90</v>
      </c>
      <c r="D74" s="3">
        <v>209</v>
      </c>
      <c r="E74" s="3">
        <v>154</v>
      </c>
      <c r="F74" s="3">
        <v>15</v>
      </c>
      <c r="G74" s="3">
        <v>131</v>
      </c>
      <c r="H74" s="3">
        <v>362</v>
      </c>
      <c r="I74" s="3">
        <v>243</v>
      </c>
    </row>
  </sheetData>
  <mergeCells count="4">
    <mergeCell ref="A5:I5"/>
    <mergeCell ref="A23:I23"/>
    <mergeCell ref="A41:I41"/>
    <mergeCell ref="A59:I59"/>
  </mergeCells>
  <pageMargins left="0.7" right="0.7" top="0.75" bottom="0.75" header="0.3" footer="0.3"/>
  <pageSetup paperSize="9" orientation="portrait"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466"/>
  <sheetViews>
    <sheetView workbookViewId="0"/>
  </sheetViews>
  <sheetFormatPr baseColWidth="10" defaultColWidth="11.42578125" defaultRowHeight="15" x14ac:dyDescent="0.25"/>
  <cols>
    <col min="1" max="1" width="29.85546875" bestFit="1" customWidth="1"/>
    <col min="2" max="2" width="40.42578125" bestFit="1" customWidth="1"/>
  </cols>
  <sheetData>
    <row r="1" spans="1:9" x14ac:dyDescent="0.25">
      <c r="A1" s="5" t="str">
        <f>HYPERLINK("#'Indice'!A1", "Indice")</f>
        <v>Indice</v>
      </c>
    </row>
    <row r="2" spans="1:9" x14ac:dyDescent="0.25">
      <c r="A2" s="15" t="s">
        <v>119</v>
      </c>
    </row>
    <row r="3" spans="1:9" x14ac:dyDescent="0.25">
      <c r="A3" s="8" t="s">
        <v>62</v>
      </c>
    </row>
    <row r="5" spans="1:9" x14ac:dyDescent="0.25">
      <c r="A5" s="31" t="s">
        <v>63</v>
      </c>
      <c r="B5" s="31"/>
      <c r="C5" s="31"/>
      <c r="D5" s="31"/>
      <c r="E5" s="31"/>
      <c r="F5" s="31"/>
      <c r="G5" s="31"/>
      <c r="H5" s="31"/>
      <c r="I5" s="31"/>
    </row>
    <row r="6" spans="1:9" x14ac:dyDescent="0.25">
      <c r="A6" s="4" t="s">
        <v>64</v>
      </c>
      <c r="B6" s="4" t="s">
        <v>5</v>
      </c>
      <c r="C6" s="4" t="s">
        <v>66</v>
      </c>
      <c r="D6" s="4" t="s">
        <v>67</v>
      </c>
      <c r="E6" s="4" t="s">
        <v>68</v>
      </c>
      <c r="F6" s="4" t="s">
        <v>69</v>
      </c>
      <c r="G6" s="4" t="s">
        <v>70</v>
      </c>
      <c r="H6" s="4" t="s">
        <v>71</v>
      </c>
      <c r="I6" s="4" t="s">
        <v>72</v>
      </c>
    </row>
    <row r="7" spans="1:9" x14ac:dyDescent="0.25">
      <c r="A7" s="1" t="s">
        <v>120</v>
      </c>
      <c r="B7" s="1" t="s">
        <v>83</v>
      </c>
      <c r="C7" s="1">
        <v>90.458947420120197</v>
      </c>
      <c r="D7" s="1">
        <v>91.127568483352704</v>
      </c>
      <c r="E7" s="1">
        <v>91.057223081588702</v>
      </c>
      <c r="F7" s="1">
        <v>87.651735544204698</v>
      </c>
      <c r="G7" s="1">
        <v>87.173235416412396</v>
      </c>
      <c r="H7" s="1">
        <v>87.597328424453707</v>
      </c>
      <c r="I7" s="1">
        <v>90.2382493019104</v>
      </c>
    </row>
    <row r="8" spans="1:9" x14ac:dyDescent="0.25">
      <c r="A8" s="1" t="s">
        <v>120</v>
      </c>
      <c r="B8" s="1" t="s">
        <v>84</v>
      </c>
      <c r="C8" s="1">
        <v>92.408895492553697</v>
      </c>
      <c r="D8" s="1">
        <v>85.334300994873004</v>
      </c>
      <c r="E8" s="1">
        <v>93.458950519561796</v>
      </c>
      <c r="F8" s="1">
        <v>91.097360849380493</v>
      </c>
      <c r="G8" s="1">
        <v>84.944194555282607</v>
      </c>
      <c r="H8" s="1">
        <v>85.207045078277602</v>
      </c>
      <c r="I8" s="1">
        <v>85.971564054489093</v>
      </c>
    </row>
    <row r="9" spans="1:9" x14ac:dyDescent="0.25">
      <c r="A9" s="1" t="s">
        <v>120</v>
      </c>
      <c r="B9" s="1" t="s">
        <v>85</v>
      </c>
      <c r="C9" s="1">
        <v>95.211172103881793</v>
      </c>
      <c r="D9" s="1">
        <v>91.892576217651396</v>
      </c>
      <c r="E9" s="1">
        <v>93.648427724838299</v>
      </c>
      <c r="F9" s="1">
        <v>89.910882711410494</v>
      </c>
      <c r="G9" s="1">
        <v>93.949609994888306</v>
      </c>
      <c r="H9" s="1">
        <v>89.018821716308594</v>
      </c>
      <c r="I9" s="1">
        <v>86.4223957061768</v>
      </c>
    </row>
    <row r="10" spans="1:9" x14ac:dyDescent="0.25">
      <c r="A10" s="1" t="s">
        <v>120</v>
      </c>
      <c r="B10" s="1" t="s">
        <v>86</v>
      </c>
      <c r="C10" s="1">
        <v>95.386660099029498</v>
      </c>
      <c r="D10" s="1">
        <v>92.373341321945205</v>
      </c>
      <c r="E10" s="1">
        <v>96.080112457275405</v>
      </c>
      <c r="F10" s="1">
        <v>93.7079727649689</v>
      </c>
      <c r="G10" s="1">
        <v>93.968898057937594</v>
      </c>
      <c r="H10" s="1">
        <v>90.259617567062406</v>
      </c>
      <c r="I10" s="1">
        <v>86.493790149688706</v>
      </c>
    </row>
    <row r="11" spans="1:9" x14ac:dyDescent="0.25">
      <c r="A11" s="1" t="s">
        <v>120</v>
      </c>
      <c r="B11" s="1" t="s">
        <v>87</v>
      </c>
      <c r="C11" s="1">
        <v>94.788700342178302</v>
      </c>
      <c r="D11" s="1">
        <v>92.941868305206299</v>
      </c>
      <c r="E11" s="1">
        <v>91.4926886558533</v>
      </c>
      <c r="F11" s="1">
        <v>91.838043928146405</v>
      </c>
      <c r="G11" s="1">
        <v>90.209758281707806</v>
      </c>
      <c r="H11" s="1">
        <v>85.757225751876803</v>
      </c>
      <c r="I11" s="1">
        <v>90.277522802352905</v>
      </c>
    </row>
    <row r="12" spans="1:9" x14ac:dyDescent="0.25">
      <c r="A12" s="1" t="s">
        <v>120</v>
      </c>
      <c r="B12" s="1" t="s">
        <v>88</v>
      </c>
      <c r="C12" s="1">
        <v>90.997886657714801</v>
      </c>
      <c r="D12" s="1">
        <v>89.695382118225098</v>
      </c>
      <c r="E12" s="1">
        <v>85.272699594497695</v>
      </c>
      <c r="F12" s="1">
        <v>86.034530401229901</v>
      </c>
      <c r="G12" s="1">
        <v>85.300737619399996</v>
      </c>
      <c r="H12" s="1">
        <v>86.692905426025405</v>
      </c>
      <c r="I12" s="1">
        <v>86.661195755004897</v>
      </c>
    </row>
    <row r="13" spans="1:9" x14ac:dyDescent="0.25">
      <c r="A13" s="1" t="s">
        <v>120</v>
      </c>
      <c r="B13" s="1" t="s">
        <v>89</v>
      </c>
      <c r="C13" s="1">
        <v>95.930081605911298</v>
      </c>
      <c r="D13" s="1">
        <v>91.071456670761094</v>
      </c>
      <c r="E13" s="1">
        <v>88.606470823288006</v>
      </c>
      <c r="F13" s="1">
        <v>88.874483108520494</v>
      </c>
      <c r="G13" s="1">
        <v>85.776042938232393</v>
      </c>
      <c r="H13" s="1">
        <v>92.10324883461</v>
      </c>
      <c r="I13" s="1">
        <v>91.245448589324994</v>
      </c>
    </row>
    <row r="14" spans="1:9" x14ac:dyDescent="0.25">
      <c r="A14" s="1" t="s">
        <v>120</v>
      </c>
      <c r="B14" s="1" t="s">
        <v>90</v>
      </c>
      <c r="C14" s="1">
        <v>93.107753992080703</v>
      </c>
      <c r="D14" s="1">
        <v>91.063803434371906</v>
      </c>
      <c r="E14" s="1">
        <v>90.5302286148071</v>
      </c>
      <c r="F14" s="1">
        <v>91.5771901607513</v>
      </c>
      <c r="G14" s="1">
        <v>88.463038206100506</v>
      </c>
      <c r="H14" s="1">
        <v>89.365643262863202</v>
      </c>
      <c r="I14" s="1">
        <v>92.218255996704102</v>
      </c>
    </row>
    <row r="15" spans="1:9" x14ac:dyDescent="0.25">
      <c r="A15" s="1" t="s">
        <v>120</v>
      </c>
      <c r="B15" s="1" t="s">
        <v>91</v>
      </c>
      <c r="C15" s="1">
        <v>90.172564983367906</v>
      </c>
      <c r="D15" s="1">
        <v>84.246921539306598</v>
      </c>
      <c r="E15" s="1">
        <v>88.411623239517198</v>
      </c>
      <c r="F15" s="1">
        <v>87.682008743286104</v>
      </c>
      <c r="G15" s="1">
        <v>84.745258092880206</v>
      </c>
      <c r="H15" s="1">
        <v>87.330746650695801</v>
      </c>
      <c r="I15" s="1">
        <v>90.755426883697496</v>
      </c>
    </row>
    <row r="16" spans="1:9" x14ac:dyDescent="0.25">
      <c r="A16" s="1" t="s">
        <v>120</v>
      </c>
      <c r="B16" s="1" t="s">
        <v>92</v>
      </c>
      <c r="C16" s="1"/>
      <c r="D16" s="1"/>
      <c r="E16" s="1"/>
      <c r="F16" s="1"/>
      <c r="G16" s="1">
        <v>78.975158929824801</v>
      </c>
      <c r="H16" s="1">
        <v>78.638845682144193</v>
      </c>
      <c r="I16" s="1">
        <v>81.571149826049805</v>
      </c>
    </row>
    <row r="17" spans="1:9" x14ac:dyDescent="0.25">
      <c r="A17" s="1" t="s">
        <v>120</v>
      </c>
      <c r="B17" s="1" t="s">
        <v>93</v>
      </c>
      <c r="C17" s="1">
        <v>83.594393730163603</v>
      </c>
      <c r="D17" s="1">
        <v>81.4604461193085</v>
      </c>
      <c r="E17" s="1">
        <v>81.488150358200102</v>
      </c>
      <c r="F17" s="1">
        <v>82.159966230392499</v>
      </c>
      <c r="G17" s="1">
        <v>82.827353477477999</v>
      </c>
      <c r="H17" s="1">
        <v>85.955482721328707</v>
      </c>
      <c r="I17" s="1">
        <v>86.903762817382798</v>
      </c>
    </row>
    <row r="18" spans="1:9" x14ac:dyDescent="0.25">
      <c r="A18" s="1" t="s">
        <v>120</v>
      </c>
      <c r="B18" s="1" t="s">
        <v>94</v>
      </c>
      <c r="C18" s="1">
        <v>73.598748445510907</v>
      </c>
      <c r="D18" s="1">
        <v>73.302167654037504</v>
      </c>
      <c r="E18" s="1">
        <v>74.001276493072496</v>
      </c>
      <c r="F18" s="1">
        <v>75.809276103973403</v>
      </c>
      <c r="G18" s="1">
        <v>75.151425600051894</v>
      </c>
      <c r="H18" s="1">
        <v>78.248876333236694</v>
      </c>
      <c r="I18" s="1">
        <v>79.342240095138493</v>
      </c>
    </row>
    <row r="19" spans="1:9" x14ac:dyDescent="0.25">
      <c r="A19" s="1" t="s">
        <v>120</v>
      </c>
      <c r="B19" s="1" t="s">
        <v>95</v>
      </c>
      <c r="C19" s="1">
        <v>77.098989486694293</v>
      </c>
      <c r="D19" s="1">
        <v>72.092759609222398</v>
      </c>
      <c r="E19" s="1">
        <v>75.533699989318805</v>
      </c>
      <c r="F19" s="1">
        <v>74.810802936553998</v>
      </c>
      <c r="G19" s="1">
        <v>74.336749315261798</v>
      </c>
      <c r="H19" s="1">
        <v>76.199150085449205</v>
      </c>
      <c r="I19" s="1">
        <v>70.259934663772597</v>
      </c>
    </row>
    <row r="20" spans="1:9" x14ac:dyDescent="0.25">
      <c r="A20" s="1" t="s">
        <v>120</v>
      </c>
      <c r="B20" s="1" t="s">
        <v>96</v>
      </c>
      <c r="C20" s="1">
        <v>75.502270460128798</v>
      </c>
      <c r="D20" s="1">
        <v>74.573278427123995</v>
      </c>
      <c r="E20" s="1">
        <v>73.574060201644897</v>
      </c>
      <c r="F20" s="1">
        <v>76.022648811340304</v>
      </c>
      <c r="G20" s="1">
        <v>70.505660772323594</v>
      </c>
      <c r="H20" s="1">
        <v>79.858177900314303</v>
      </c>
      <c r="I20" s="1">
        <v>76.406097412109403</v>
      </c>
    </row>
    <row r="21" spans="1:9" x14ac:dyDescent="0.25">
      <c r="A21" s="1" t="s">
        <v>120</v>
      </c>
      <c r="B21" s="1" t="s">
        <v>97</v>
      </c>
      <c r="C21" s="1">
        <v>82.718372344970703</v>
      </c>
      <c r="D21" s="1">
        <v>82.982045412063599</v>
      </c>
      <c r="E21" s="1">
        <v>85.243284702300997</v>
      </c>
      <c r="F21" s="1">
        <v>73.908895254135103</v>
      </c>
      <c r="G21" s="1">
        <v>82.021266222000094</v>
      </c>
      <c r="H21" s="1">
        <v>84.619909524917603</v>
      </c>
      <c r="I21" s="1">
        <v>84.044641256332397</v>
      </c>
    </row>
    <row r="22" spans="1:9" x14ac:dyDescent="0.25">
      <c r="A22" s="1" t="s">
        <v>120</v>
      </c>
      <c r="B22" s="1" t="s">
        <v>98</v>
      </c>
      <c r="C22" s="1">
        <v>90.395313501358004</v>
      </c>
      <c r="D22" s="1">
        <v>81.510943174362197</v>
      </c>
      <c r="E22" s="1">
        <v>82.646876573562594</v>
      </c>
      <c r="F22" s="1">
        <v>92.400306463241606</v>
      </c>
      <c r="G22" s="1">
        <v>88.996505737304702</v>
      </c>
      <c r="H22" s="1">
        <v>89.916741847991901</v>
      </c>
      <c r="I22" s="1">
        <v>88.566881418228107</v>
      </c>
    </row>
    <row r="23" spans="1:9" x14ac:dyDescent="0.25">
      <c r="A23" s="1" t="s">
        <v>121</v>
      </c>
      <c r="B23" s="1" t="s">
        <v>83</v>
      </c>
      <c r="C23" s="1">
        <v>1.35429752990603</v>
      </c>
      <c r="D23" s="1">
        <v>4.3700035661458996</v>
      </c>
      <c r="E23" s="1">
        <v>4.6452287584543202</v>
      </c>
      <c r="F23" s="1">
        <v>5.6593313813209498</v>
      </c>
      <c r="G23" s="1">
        <v>7.8717835247516597</v>
      </c>
      <c r="H23" s="1">
        <v>6.9781169295311001</v>
      </c>
      <c r="I23" s="1">
        <v>3.8094907999038701</v>
      </c>
    </row>
    <row r="24" spans="1:9" x14ac:dyDescent="0.25">
      <c r="A24" s="1" t="s">
        <v>121</v>
      </c>
      <c r="B24" s="1" t="s">
        <v>84</v>
      </c>
      <c r="C24" s="1">
        <v>2.7061283588409402</v>
      </c>
      <c r="D24" s="1">
        <v>9.2432200908660906</v>
      </c>
      <c r="E24" s="1">
        <v>4.5414719730615598</v>
      </c>
      <c r="F24" s="1">
        <v>5.3954191505909002</v>
      </c>
      <c r="G24" s="1">
        <v>10.6735803186893</v>
      </c>
      <c r="H24" s="1">
        <v>10.5127446353436</v>
      </c>
      <c r="I24" s="1">
        <v>5.1865290850400898</v>
      </c>
    </row>
    <row r="25" spans="1:9" x14ac:dyDescent="0.25">
      <c r="A25" s="1" t="s">
        <v>121</v>
      </c>
      <c r="B25" s="1" t="s">
        <v>85</v>
      </c>
      <c r="C25" s="1">
        <v>2.6387590914964698</v>
      </c>
      <c r="D25" s="1">
        <v>5.1328781992197001</v>
      </c>
      <c r="E25" s="1">
        <v>5.4710622876882598</v>
      </c>
      <c r="F25" s="1">
        <v>8.4132298827171308</v>
      </c>
      <c r="G25" s="1">
        <v>4.4068347662687302</v>
      </c>
      <c r="H25" s="1">
        <v>7.1745164692401904</v>
      </c>
      <c r="I25" s="1">
        <v>6.8698257207870501</v>
      </c>
    </row>
    <row r="26" spans="1:9" x14ac:dyDescent="0.25">
      <c r="A26" s="1" t="s">
        <v>121</v>
      </c>
      <c r="B26" s="1" t="s">
        <v>86</v>
      </c>
      <c r="C26" s="1">
        <v>0.39460705593228301</v>
      </c>
      <c r="D26" s="1">
        <v>2.42442451417446</v>
      </c>
      <c r="E26" s="1">
        <v>1.3560239225626001</v>
      </c>
      <c r="F26" s="1">
        <v>2.8554465621709801</v>
      </c>
      <c r="G26" s="1">
        <v>1.4332954771816699</v>
      </c>
      <c r="H26" s="1">
        <v>3.64674627780914</v>
      </c>
      <c r="I26" s="1">
        <v>2.4310996755957599</v>
      </c>
    </row>
    <row r="27" spans="1:9" x14ac:dyDescent="0.25">
      <c r="A27" s="1" t="s">
        <v>121</v>
      </c>
      <c r="B27" s="1" t="s">
        <v>87</v>
      </c>
      <c r="C27" s="1">
        <v>1.1732109822332899</v>
      </c>
      <c r="D27" s="1">
        <v>2.94157508760691</v>
      </c>
      <c r="E27" s="1">
        <v>3.1156882643699602</v>
      </c>
      <c r="F27" s="1">
        <v>2.4153081700205798</v>
      </c>
      <c r="G27" s="1">
        <v>3.10827828943729</v>
      </c>
      <c r="H27" s="1">
        <v>4.2285136878490404</v>
      </c>
      <c r="I27" s="1">
        <v>2.4973683059215501</v>
      </c>
    </row>
    <row r="28" spans="1:9" x14ac:dyDescent="0.25">
      <c r="A28" s="1" t="s">
        <v>121</v>
      </c>
      <c r="B28" s="1" t="s">
        <v>88</v>
      </c>
      <c r="C28" s="1">
        <v>2.48038340359926</v>
      </c>
      <c r="D28" s="1">
        <v>6.3184566795826003</v>
      </c>
      <c r="E28" s="1">
        <v>9.5185421407222695</v>
      </c>
      <c r="F28" s="1">
        <v>9.5192112028598803</v>
      </c>
      <c r="G28" s="1">
        <v>9.5617085695266706</v>
      </c>
      <c r="H28" s="1">
        <v>6.7291185259819004</v>
      </c>
      <c r="I28" s="1">
        <v>6.0074582695960999</v>
      </c>
    </row>
    <row r="29" spans="1:9" x14ac:dyDescent="0.25">
      <c r="A29" s="1" t="s">
        <v>121</v>
      </c>
      <c r="B29" s="1" t="s">
        <v>89</v>
      </c>
      <c r="C29" s="1">
        <v>2.8996672481298398</v>
      </c>
      <c r="D29" s="1">
        <v>7.89868235588074</v>
      </c>
      <c r="E29" s="1">
        <v>10.565510392188999</v>
      </c>
      <c r="F29" s="1">
        <v>10.0351810455322</v>
      </c>
      <c r="G29" s="1">
        <v>12.6728028059006</v>
      </c>
      <c r="H29" s="1">
        <v>6.1439506709575697</v>
      </c>
      <c r="I29" s="1">
        <v>6.5400667488574999</v>
      </c>
    </row>
    <row r="30" spans="1:9" x14ac:dyDescent="0.25">
      <c r="A30" s="1" t="s">
        <v>121</v>
      </c>
      <c r="B30" s="1" t="s">
        <v>90</v>
      </c>
      <c r="C30" s="1">
        <v>2.6924999430775598</v>
      </c>
      <c r="D30" s="1">
        <v>5.5033747106790498</v>
      </c>
      <c r="E30" s="1">
        <v>5.70429675281048</v>
      </c>
      <c r="F30" s="1">
        <v>5.8327279984951002</v>
      </c>
      <c r="G30" s="1">
        <v>7.6268963515758497</v>
      </c>
      <c r="H30" s="1">
        <v>4.32269386947155</v>
      </c>
      <c r="I30" s="1">
        <v>3.6061611026525502</v>
      </c>
    </row>
    <row r="31" spans="1:9" x14ac:dyDescent="0.25">
      <c r="A31" s="1" t="s">
        <v>121</v>
      </c>
      <c r="B31" s="1" t="s">
        <v>91</v>
      </c>
      <c r="C31" s="1">
        <v>1.38547429814935</v>
      </c>
      <c r="D31" s="1">
        <v>5.6137908250093496</v>
      </c>
      <c r="E31" s="1">
        <v>4.1520319879054997</v>
      </c>
      <c r="F31" s="1">
        <v>5.3488366305828103</v>
      </c>
      <c r="G31" s="1">
        <v>5.1499355584383002</v>
      </c>
      <c r="H31" s="1">
        <v>4.1973434388637498</v>
      </c>
      <c r="I31" s="1">
        <v>2.0448707044124599</v>
      </c>
    </row>
    <row r="32" spans="1:9" x14ac:dyDescent="0.25">
      <c r="A32" s="1" t="s">
        <v>121</v>
      </c>
      <c r="B32" s="1" t="s">
        <v>92</v>
      </c>
      <c r="C32" s="1"/>
      <c r="D32" s="1"/>
      <c r="E32" s="1"/>
      <c r="F32" s="1"/>
      <c r="G32" s="1">
        <v>6.6658295691013301</v>
      </c>
      <c r="H32" s="1">
        <v>3.8246124982833898</v>
      </c>
      <c r="I32" s="1">
        <v>2.66201365739107</v>
      </c>
    </row>
    <row r="33" spans="1:9" x14ac:dyDescent="0.25">
      <c r="A33" s="1" t="s">
        <v>121</v>
      </c>
      <c r="B33" s="1" t="s">
        <v>93</v>
      </c>
      <c r="C33" s="1">
        <v>3.77127677202225</v>
      </c>
      <c r="D33" s="1">
        <v>5.9369307011365899</v>
      </c>
      <c r="E33" s="1">
        <v>7.9937100410461399</v>
      </c>
      <c r="F33" s="1">
        <v>8.6545564234256709</v>
      </c>
      <c r="G33" s="1">
        <v>8.2502417266368901</v>
      </c>
      <c r="H33" s="1">
        <v>5.3740657866001103</v>
      </c>
      <c r="I33" s="1">
        <v>4.28597368299961</v>
      </c>
    </row>
    <row r="34" spans="1:9" x14ac:dyDescent="0.25">
      <c r="A34" s="1" t="s">
        <v>121</v>
      </c>
      <c r="B34" s="1" t="s">
        <v>94</v>
      </c>
      <c r="C34" s="1">
        <v>2.2508800029754599</v>
      </c>
      <c r="D34" s="1">
        <v>3.76679264008999</v>
      </c>
      <c r="E34" s="1">
        <v>3.9253011345863298</v>
      </c>
      <c r="F34" s="1">
        <v>4.8519685864448503</v>
      </c>
      <c r="G34" s="1">
        <v>3.6788549274206201</v>
      </c>
      <c r="H34" s="1">
        <v>3.3113125711679499</v>
      </c>
      <c r="I34" s="1">
        <v>3.5062100738286999</v>
      </c>
    </row>
    <row r="35" spans="1:9" x14ac:dyDescent="0.25">
      <c r="A35" s="1" t="s">
        <v>121</v>
      </c>
      <c r="B35" s="1" t="s">
        <v>95</v>
      </c>
      <c r="C35" s="1">
        <v>2.4356143549084699</v>
      </c>
      <c r="D35" s="1">
        <v>6.3843026757240304</v>
      </c>
      <c r="E35" s="1">
        <v>5.4916460067033803</v>
      </c>
      <c r="F35" s="1">
        <v>8.5068300366401708</v>
      </c>
      <c r="G35" s="1">
        <v>7.8769214451313001</v>
      </c>
      <c r="H35" s="1">
        <v>6.2725968658924103</v>
      </c>
      <c r="I35" s="1">
        <v>6.25332891941071</v>
      </c>
    </row>
    <row r="36" spans="1:9" x14ac:dyDescent="0.25">
      <c r="A36" s="1" t="s">
        <v>121</v>
      </c>
      <c r="B36" s="1" t="s">
        <v>96</v>
      </c>
      <c r="C36" s="1">
        <v>4.0477447211742401</v>
      </c>
      <c r="D36" s="1">
        <v>5.7207524776458696</v>
      </c>
      <c r="E36" s="1">
        <v>7.7620476484298697</v>
      </c>
      <c r="F36" s="1">
        <v>8.8470987975597399</v>
      </c>
      <c r="G36" s="1">
        <v>9.4289273023605293</v>
      </c>
      <c r="H36" s="1">
        <v>5.0446953624486897</v>
      </c>
      <c r="I36" s="1">
        <v>5.4340966045856502</v>
      </c>
    </row>
    <row r="37" spans="1:9" x14ac:dyDescent="0.25">
      <c r="A37" s="1" t="s">
        <v>121</v>
      </c>
      <c r="B37" s="1" t="s">
        <v>97</v>
      </c>
      <c r="C37" s="1">
        <v>3.5503532737493502</v>
      </c>
      <c r="D37" s="1">
        <v>4.7331657260656401</v>
      </c>
      <c r="E37" s="1">
        <v>6.8953290581703204</v>
      </c>
      <c r="F37" s="1">
        <v>10.8843922615051</v>
      </c>
      <c r="G37" s="1">
        <v>6.7742452025413504</v>
      </c>
      <c r="H37" s="1">
        <v>5.4386436939239502</v>
      </c>
      <c r="I37" s="1">
        <v>7.2259016335010502</v>
      </c>
    </row>
    <row r="38" spans="1:9" x14ac:dyDescent="0.25">
      <c r="A38" s="1" t="s">
        <v>121</v>
      </c>
      <c r="B38" s="1" t="s">
        <v>98</v>
      </c>
      <c r="C38" s="1">
        <v>1.87461655586958</v>
      </c>
      <c r="D38" s="1">
        <v>10.142524540424301</v>
      </c>
      <c r="E38" s="1">
        <v>11.1826561391354</v>
      </c>
      <c r="F38" s="1">
        <v>4.7700025141239202</v>
      </c>
      <c r="G38" s="1">
        <v>7.7687501907348597</v>
      </c>
      <c r="H38" s="1">
        <v>5.2686356008052799</v>
      </c>
      <c r="I38" s="1">
        <v>5.5479835718870198</v>
      </c>
    </row>
    <row r="39" spans="1:9" x14ac:dyDescent="0.25">
      <c r="A39" s="1" t="s">
        <v>122</v>
      </c>
      <c r="B39" s="1" t="s">
        <v>83</v>
      </c>
      <c r="C39" s="1">
        <v>0.71132956072688103</v>
      </c>
      <c r="D39" s="1">
        <v>0.13732895022258201</v>
      </c>
      <c r="E39" s="1">
        <v>0.47004399821162202</v>
      </c>
      <c r="F39" s="1">
        <v>0.63189403153955903</v>
      </c>
      <c r="G39" s="1">
        <v>2.3472974076867099</v>
      </c>
      <c r="H39" s="1">
        <v>0.76017566025257099</v>
      </c>
      <c r="I39" s="1">
        <v>0.89906286448240302</v>
      </c>
    </row>
    <row r="40" spans="1:9" x14ac:dyDescent="0.25">
      <c r="A40" s="1" t="s">
        <v>122</v>
      </c>
      <c r="B40" s="1" t="s">
        <v>84</v>
      </c>
      <c r="C40" s="1">
        <v>1.9392864778637899</v>
      </c>
      <c r="D40" s="1">
        <v>0.33580963499844102</v>
      </c>
      <c r="E40" s="1">
        <v>0.81957215443253495</v>
      </c>
      <c r="F40" s="1">
        <v>2.2000834345817601</v>
      </c>
      <c r="G40" s="1">
        <v>0.77135800383984998</v>
      </c>
      <c r="H40" s="1">
        <v>1.00819207727909</v>
      </c>
      <c r="I40" s="1">
        <v>0.66517814993858304</v>
      </c>
    </row>
    <row r="41" spans="1:9" x14ac:dyDescent="0.25">
      <c r="A41" s="1" t="s">
        <v>122</v>
      </c>
      <c r="B41" s="1" t="s">
        <v>85</v>
      </c>
      <c r="C41" s="1">
        <v>0.80105187371373199</v>
      </c>
      <c r="D41" s="1">
        <v>1.3291069306433201</v>
      </c>
      <c r="E41" s="1">
        <v>0.46476419083774101</v>
      </c>
      <c r="F41" s="1">
        <v>0.715465378016233</v>
      </c>
      <c r="G41" s="1">
        <v>0.40187807753682098</v>
      </c>
      <c r="H41" s="1">
        <v>0.93517117202281996</v>
      </c>
      <c r="I41" s="1">
        <v>3.1304605305194899</v>
      </c>
    </row>
    <row r="42" spans="1:9" x14ac:dyDescent="0.25">
      <c r="A42" s="1" t="s">
        <v>122</v>
      </c>
      <c r="B42" s="1" t="s">
        <v>86</v>
      </c>
      <c r="C42" s="1">
        <v>0.79332459717989001</v>
      </c>
      <c r="D42" s="1">
        <v>0.17068333690986001</v>
      </c>
      <c r="E42" s="1">
        <v>0.573928607627749</v>
      </c>
      <c r="F42" s="1">
        <v>0.71243448182940505</v>
      </c>
      <c r="G42" s="1">
        <v>0.451488047838211</v>
      </c>
      <c r="H42" s="1">
        <v>0.38325982168316802</v>
      </c>
      <c r="I42" s="1">
        <v>0.87082860991358801</v>
      </c>
    </row>
    <row r="43" spans="1:9" x14ac:dyDescent="0.25">
      <c r="A43" s="1" t="s">
        <v>122</v>
      </c>
      <c r="B43" s="1" t="s">
        <v>87</v>
      </c>
      <c r="C43" s="1">
        <v>0.65674036741256703</v>
      </c>
      <c r="D43" s="1">
        <v>0.20623947493732001</v>
      </c>
      <c r="E43" s="1">
        <v>0.726645393297076</v>
      </c>
      <c r="F43" s="1">
        <v>0.212325272150338</v>
      </c>
      <c r="G43" s="1">
        <v>0.172387796919793</v>
      </c>
      <c r="H43" s="1">
        <v>0.58467979542911097</v>
      </c>
      <c r="I43" s="1">
        <v>0.210533034987748</v>
      </c>
    </row>
    <row r="44" spans="1:9" x14ac:dyDescent="0.25">
      <c r="A44" s="1" t="s">
        <v>122</v>
      </c>
      <c r="B44" s="1" t="s">
        <v>88</v>
      </c>
      <c r="C44" s="1">
        <v>2.75009851902723</v>
      </c>
      <c r="D44" s="1">
        <v>0.611592456698418</v>
      </c>
      <c r="E44" s="1">
        <v>2.72177252918482</v>
      </c>
      <c r="F44" s="1">
        <v>1.56755466014147</v>
      </c>
      <c r="G44" s="1">
        <v>1.0212043300271001</v>
      </c>
      <c r="H44" s="1">
        <v>0.87799159809947003</v>
      </c>
      <c r="I44" s="1">
        <v>1.8577421084046399</v>
      </c>
    </row>
    <row r="45" spans="1:9" x14ac:dyDescent="0.25">
      <c r="A45" s="1" t="s">
        <v>122</v>
      </c>
      <c r="B45" s="1" t="s">
        <v>89</v>
      </c>
      <c r="C45" s="1">
        <v>0.37528048269450698</v>
      </c>
      <c r="D45" s="1">
        <v>6.2548945425078301E-2</v>
      </c>
      <c r="E45" s="1">
        <v>0.18200873164460099</v>
      </c>
      <c r="F45" s="1">
        <v>0.29961536638438702</v>
      </c>
      <c r="G45" s="1">
        <v>0.29972218908369502</v>
      </c>
      <c r="H45" s="1">
        <v>0.161564070731401</v>
      </c>
      <c r="I45" s="1">
        <v>0.24105159100145099</v>
      </c>
    </row>
    <row r="46" spans="1:9" x14ac:dyDescent="0.25">
      <c r="A46" s="1" t="s">
        <v>122</v>
      </c>
      <c r="B46" s="1" t="s">
        <v>90</v>
      </c>
      <c r="C46" s="1">
        <v>1.14639429375529</v>
      </c>
      <c r="D46" s="1">
        <v>0.33242614008486299</v>
      </c>
      <c r="E46" s="1">
        <v>0.88678458705544505</v>
      </c>
      <c r="F46" s="1">
        <v>0.725895445793867</v>
      </c>
      <c r="G46" s="1">
        <v>0.48755831085145501</v>
      </c>
      <c r="H46" s="1">
        <v>0.16404746565967801</v>
      </c>
      <c r="I46" s="1">
        <v>0.390631332993507</v>
      </c>
    </row>
    <row r="47" spans="1:9" x14ac:dyDescent="0.25">
      <c r="A47" s="1" t="s">
        <v>122</v>
      </c>
      <c r="B47" s="1" t="s">
        <v>91</v>
      </c>
      <c r="C47" s="1">
        <v>0.51378281787037805</v>
      </c>
      <c r="D47" s="1">
        <v>0.47372421249747299</v>
      </c>
      <c r="E47" s="1">
        <v>0.52922116592526403</v>
      </c>
      <c r="F47" s="1">
        <v>0.61894347891211499</v>
      </c>
      <c r="G47" s="1">
        <v>0.22798832505941399</v>
      </c>
      <c r="H47" s="1">
        <v>0.24147238582372699</v>
      </c>
      <c r="I47" s="1">
        <v>0.24938588030636299</v>
      </c>
    </row>
    <row r="48" spans="1:9" x14ac:dyDescent="0.25">
      <c r="A48" s="1" t="s">
        <v>122</v>
      </c>
      <c r="B48" s="1" t="s">
        <v>92</v>
      </c>
      <c r="C48" s="1"/>
      <c r="D48" s="1"/>
      <c r="E48" s="1"/>
      <c r="F48" s="1"/>
      <c r="G48" s="1">
        <v>0.354011938907206</v>
      </c>
      <c r="H48" s="1">
        <v>0.23401281796395801</v>
      </c>
      <c r="I48" s="1">
        <v>0.25591314770281298</v>
      </c>
    </row>
    <row r="49" spans="1:9" x14ac:dyDescent="0.25">
      <c r="A49" s="1" t="s">
        <v>122</v>
      </c>
      <c r="B49" s="1" t="s">
        <v>93</v>
      </c>
      <c r="C49" s="1">
        <v>1.34806875139475</v>
      </c>
      <c r="D49" s="1">
        <v>0.60996436513960395</v>
      </c>
      <c r="E49" s="1">
        <v>1.1556668207049401</v>
      </c>
      <c r="F49" s="1">
        <v>0.94475094228982903</v>
      </c>
      <c r="G49" s="1">
        <v>0.96038812771439597</v>
      </c>
      <c r="H49" s="1">
        <v>0.52376878447830699</v>
      </c>
      <c r="I49" s="1">
        <v>0.72530559264123395</v>
      </c>
    </row>
    <row r="50" spans="1:9" x14ac:dyDescent="0.25">
      <c r="A50" s="1" t="s">
        <v>122</v>
      </c>
      <c r="B50" s="1" t="s">
        <v>94</v>
      </c>
      <c r="C50" s="1">
        <v>0.91358814388513598</v>
      </c>
      <c r="D50" s="1">
        <v>0.57852729223668597</v>
      </c>
      <c r="E50" s="1">
        <v>1.0397883132100101</v>
      </c>
      <c r="F50" s="1">
        <v>1.1763419955968899</v>
      </c>
      <c r="G50" s="1">
        <v>0.62743439339101303</v>
      </c>
      <c r="H50" s="1">
        <v>0.20044550765305799</v>
      </c>
      <c r="I50" s="1">
        <v>0.65738032571971405</v>
      </c>
    </row>
    <row r="51" spans="1:9" x14ac:dyDescent="0.25">
      <c r="A51" s="1" t="s">
        <v>122</v>
      </c>
      <c r="B51" s="1" t="s">
        <v>95</v>
      </c>
      <c r="C51" s="1">
        <v>4.8258114606142</v>
      </c>
      <c r="D51" s="1">
        <v>1.0411536321043999</v>
      </c>
      <c r="E51" s="1">
        <v>1.9269499927759199</v>
      </c>
      <c r="F51" s="1">
        <v>1.4193750917911501</v>
      </c>
      <c r="G51" s="1">
        <v>1.7508452758193001</v>
      </c>
      <c r="H51" s="1">
        <v>1.1371209286153301</v>
      </c>
      <c r="I51" s="1">
        <v>0.73362328112125397</v>
      </c>
    </row>
    <row r="52" spans="1:9" x14ac:dyDescent="0.25">
      <c r="A52" s="1" t="s">
        <v>122</v>
      </c>
      <c r="B52" s="1" t="s">
        <v>96</v>
      </c>
      <c r="C52" s="1">
        <v>1.7534593120217301</v>
      </c>
      <c r="D52" s="1">
        <v>2.2769242525100699</v>
      </c>
      <c r="E52" s="1">
        <v>2.2510014474391902</v>
      </c>
      <c r="F52" s="1">
        <v>1.6245836392045001</v>
      </c>
      <c r="G52" s="1">
        <v>0.80123217776417699</v>
      </c>
      <c r="H52" s="1">
        <v>0.45470893383026101</v>
      </c>
      <c r="I52" s="1">
        <v>0.92006670311093297</v>
      </c>
    </row>
    <row r="53" spans="1:9" x14ac:dyDescent="0.25">
      <c r="A53" s="1" t="s">
        <v>122</v>
      </c>
      <c r="B53" s="1" t="s">
        <v>97</v>
      </c>
      <c r="C53" s="1">
        <v>0.59010442346334502</v>
      </c>
      <c r="D53" s="1">
        <v>0.34005269408226002</v>
      </c>
      <c r="E53" s="1">
        <v>1.0251410305499999</v>
      </c>
      <c r="F53" s="1">
        <v>0.80833025276660897</v>
      </c>
      <c r="G53" s="1">
        <v>0.41617443785071401</v>
      </c>
      <c r="H53" s="1">
        <v>0.40177367627620703</v>
      </c>
      <c r="I53" s="1">
        <v>0.44885943643748799</v>
      </c>
    </row>
    <row r="54" spans="1:9" x14ac:dyDescent="0.25">
      <c r="A54" s="1" t="s">
        <v>122</v>
      </c>
      <c r="B54" s="1" t="s">
        <v>98</v>
      </c>
      <c r="C54" s="1">
        <v>1.0550904087722299</v>
      </c>
      <c r="D54" s="1">
        <v>0.115510018076748</v>
      </c>
      <c r="E54" s="1">
        <v>0.24384667631238699</v>
      </c>
      <c r="F54" s="1">
        <v>1.11385090276599</v>
      </c>
      <c r="G54" s="1">
        <v>0.35419324412941899</v>
      </c>
      <c r="H54" s="1">
        <v>0.286584813147783</v>
      </c>
      <c r="I54" s="1">
        <v>0.70300283841788802</v>
      </c>
    </row>
    <row r="55" spans="1:9" x14ac:dyDescent="0.25">
      <c r="A55" s="1" t="s">
        <v>123</v>
      </c>
      <c r="B55" s="1" t="s">
        <v>83</v>
      </c>
      <c r="C55" s="1">
        <v>2.38526351749897</v>
      </c>
      <c r="D55" s="1">
        <v>1.5335066244006199</v>
      </c>
      <c r="E55" s="1">
        <v>1.9607551395893099</v>
      </c>
      <c r="F55" s="1">
        <v>2.0162407308816901</v>
      </c>
      <c r="G55" s="1">
        <v>1.00946612656116</v>
      </c>
      <c r="H55" s="1">
        <v>1.4354772865772201</v>
      </c>
      <c r="I55" s="1">
        <v>1.5710547566413899</v>
      </c>
    </row>
    <row r="56" spans="1:9" x14ac:dyDescent="0.25">
      <c r="A56" s="1" t="s">
        <v>123</v>
      </c>
      <c r="B56" s="1" t="s">
        <v>84</v>
      </c>
      <c r="C56" s="1">
        <v>0.24209392722696099</v>
      </c>
      <c r="D56" s="1">
        <v>0.450564734637737</v>
      </c>
      <c r="E56" s="1">
        <v>0.31607314012944698</v>
      </c>
      <c r="F56" s="1">
        <v>0.69627924822270904</v>
      </c>
      <c r="G56" s="1">
        <v>0.66567901521921202</v>
      </c>
      <c r="H56" s="1">
        <v>0.66225165501236904</v>
      </c>
      <c r="I56" s="1">
        <v>0.51865288987755798</v>
      </c>
    </row>
    <row r="57" spans="1:9" x14ac:dyDescent="0.25">
      <c r="A57" s="1" t="s">
        <v>123</v>
      </c>
      <c r="B57" s="1" t="s">
        <v>85</v>
      </c>
      <c r="C57" s="1">
        <v>6.0800899518653802E-3</v>
      </c>
      <c r="D57" s="1">
        <v>3.3846014412119999E-2</v>
      </c>
      <c r="E57" s="1">
        <v>4.1574364877305897E-2</v>
      </c>
      <c r="F57" s="1">
        <v>1.2192283611511799E-2</v>
      </c>
      <c r="G57" s="1">
        <v>3.6040661507286097E-2</v>
      </c>
      <c r="H57" s="1">
        <v>0.31880836468189999</v>
      </c>
      <c r="I57" s="1">
        <v>0.14035920612514</v>
      </c>
    </row>
    <row r="58" spans="1:9" x14ac:dyDescent="0.25">
      <c r="A58" s="1" t="s">
        <v>123</v>
      </c>
      <c r="B58" s="1" t="s">
        <v>86</v>
      </c>
      <c r="C58" s="1">
        <v>0.87553439661860499</v>
      </c>
      <c r="D58" s="1">
        <v>0.38704248145222703</v>
      </c>
      <c r="E58" s="1">
        <v>0.84325158968567804</v>
      </c>
      <c r="F58" s="1">
        <v>0.39389408193528702</v>
      </c>
      <c r="G58" s="1">
        <v>1.32989343255758</v>
      </c>
      <c r="H58" s="1">
        <v>2.23215147852898</v>
      </c>
      <c r="I58" s="1">
        <v>1.6615303233265899</v>
      </c>
    </row>
    <row r="59" spans="1:9" x14ac:dyDescent="0.25">
      <c r="A59" s="1" t="s">
        <v>123</v>
      </c>
      <c r="B59" s="1" t="s">
        <v>87</v>
      </c>
      <c r="C59" s="1">
        <v>1.4056722633540599</v>
      </c>
      <c r="D59" s="1">
        <v>1.5879470854997599</v>
      </c>
      <c r="E59" s="1">
        <v>2.0392645150423001</v>
      </c>
      <c r="F59" s="1">
        <v>2.20341626554728</v>
      </c>
      <c r="G59" s="1">
        <v>1.85143668204546</v>
      </c>
      <c r="H59" s="1">
        <v>3.7045285105705301</v>
      </c>
      <c r="I59" s="1">
        <v>2.4992823600768999</v>
      </c>
    </row>
    <row r="60" spans="1:9" x14ac:dyDescent="0.25">
      <c r="A60" s="1" t="s">
        <v>123</v>
      </c>
      <c r="B60" s="1" t="s">
        <v>88</v>
      </c>
      <c r="C60" s="1">
        <v>2.3046208545565601</v>
      </c>
      <c r="D60" s="1">
        <v>1.59773305058479</v>
      </c>
      <c r="E60" s="1">
        <v>1.4580233022570599</v>
      </c>
      <c r="F60" s="1">
        <v>1.93451065570116</v>
      </c>
      <c r="G60" s="1">
        <v>2.9089912772178601</v>
      </c>
      <c r="H60" s="1">
        <v>2.8809968382120101</v>
      </c>
      <c r="I60" s="1">
        <v>2.3722352460026701</v>
      </c>
    </row>
    <row r="61" spans="1:9" x14ac:dyDescent="0.25">
      <c r="A61" s="1" t="s">
        <v>123</v>
      </c>
      <c r="B61" s="1" t="s">
        <v>89</v>
      </c>
      <c r="C61" s="1">
        <v>0.62849055975675605</v>
      </c>
      <c r="D61" s="1">
        <v>0.48433956690132601</v>
      </c>
      <c r="E61" s="1">
        <v>0.51541379652917396</v>
      </c>
      <c r="F61" s="1">
        <v>0.61021237634122405</v>
      </c>
      <c r="G61" s="1">
        <v>1.0368475690484</v>
      </c>
      <c r="H61" s="1">
        <v>0.98286019638180699</v>
      </c>
      <c r="I61" s="1">
        <v>1.2305548414587999</v>
      </c>
    </row>
    <row r="62" spans="1:9" x14ac:dyDescent="0.25">
      <c r="A62" s="1" t="s">
        <v>123</v>
      </c>
      <c r="B62" s="1" t="s">
        <v>90</v>
      </c>
      <c r="C62" s="1">
        <v>2.1920675411820398</v>
      </c>
      <c r="D62" s="1">
        <v>2.2079385817050898</v>
      </c>
      <c r="E62" s="1">
        <v>1.7923239618539799</v>
      </c>
      <c r="F62" s="1">
        <v>1.4578456059098199</v>
      </c>
      <c r="G62" s="1">
        <v>1.9838247448205899</v>
      </c>
      <c r="H62" s="1">
        <v>3.5245783627033198</v>
      </c>
      <c r="I62" s="1">
        <v>2.3613963276147798</v>
      </c>
    </row>
    <row r="63" spans="1:9" x14ac:dyDescent="0.25">
      <c r="A63" s="1" t="s">
        <v>123</v>
      </c>
      <c r="B63" s="1" t="s">
        <v>91</v>
      </c>
      <c r="C63" s="1">
        <v>6.4992189407348597</v>
      </c>
      <c r="D63" s="1">
        <v>6.6693373024463698</v>
      </c>
      <c r="E63" s="1">
        <v>4.8642743378877604</v>
      </c>
      <c r="F63" s="1">
        <v>4.68940697610378</v>
      </c>
      <c r="G63" s="1">
        <v>6.5621353685855901</v>
      </c>
      <c r="H63" s="1">
        <v>5.07972352206707</v>
      </c>
      <c r="I63" s="1">
        <v>4.9713566899299604</v>
      </c>
    </row>
    <row r="64" spans="1:9" x14ac:dyDescent="0.25">
      <c r="A64" s="1" t="s">
        <v>123</v>
      </c>
      <c r="B64" s="1" t="s">
        <v>92</v>
      </c>
      <c r="C64" s="1"/>
      <c r="D64" s="1"/>
      <c r="E64" s="1"/>
      <c r="F64" s="1"/>
      <c r="G64" s="1">
        <v>10.4260101914406</v>
      </c>
      <c r="H64" s="1">
        <v>12.0577603578568</v>
      </c>
      <c r="I64" s="1">
        <v>11.9369260966778</v>
      </c>
    </row>
    <row r="65" spans="1:9" x14ac:dyDescent="0.25">
      <c r="A65" s="1" t="s">
        <v>123</v>
      </c>
      <c r="B65" s="1" t="s">
        <v>93</v>
      </c>
      <c r="C65" s="1">
        <v>8.4780871868133492</v>
      </c>
      <c r="D65" s="1">
        <v>8.8758647441863996</v>
      </c>
      <c r="E65" s="1">
        <v>7.5431250035762796</v>
      </c>
      <c r="F65" s="1">
        <v>6.50212690234184</v>
      </c>
      <c r="G65" s="1">
        <v>5.5968452244996998</v>
      </c>
      <c r="H65" s="1">
        <v>4.5218762010335896</v>
      </c>
      <c r="I65" s="1">
        <v>4.2377673089504198</v>
      </c>
    </row>
    <row r="66" spans="1:9" x14ac:dyDescent="0.25">
      <c r="A66" s="1" t="s">
        <v>123</v>
      </c>
      <c r="B66" s="1" t="s">
        <v>94</v>
      </c>
      <c r="C66" s="1">
        <v>14.910601079464</v>
      </c>
      <c r="D66" s="1">
        <v>13.886423408985101</v>
      </c>
      <c r="E66" s="1">
        <v>13.194739818573</v>
      </c>
      <c r="F66" s="1">
        <v>11.5595936775208</v>
      </c>
      <c r="G66" s="1">
        <v>9.5984175801277196</v>
      </c>
      <c r="H66" s="1">
        <v>8.8055148720741307</v>
      </c>
      <c r="I66" s="1">
        <v>7.4003644287586203</v>
      </c>
    </row>
    <row r="67" spans="1:9" x14ac:dyDescent="0.25">
      <c r="A67" s="1" t="s">
        <v>123</v>
      </c>
      <c r="B67" s="1" t="s">
        <v>95</v>
      </c>
      <c r="C67" s="1">
        <v>7.54550620913506</v>
      </c>
      <c r="D67" s="1">
        <v>9.7410507500171697</v>
      </c>
      <c r="E67" s="1">
        <v>8.9685343205928802</v>
      </c>
      <c r="F67" s="1">
        <v>8.3050712943077105</v>
      </c>
      <c r="G67" s="1">
        <v>7.7850490808486903</v>
      </c>
      <c r="H67" s="1">
        <v>8.1781961023807508</v>
      </c>
      <c r="I67" s="1">
        <v>12.474292516708401</v>
      </c>
    </row>
    <row r="68" spans="1:9" x14ac:dyDescent="0.25">
      <c r="A68" s="1" t="s">
        <v>123</v>
      </c>
      <c r="B68" s="1" t="s">
        <v>96</v>
      </c>
      <c r="C68" s="1">
        <v>11.7524027824402</v>
      </c>
      <c r="D68" s="1">
        <v>11.4655397832394</v>
      </c>
      <c r="E68" s="1">
        <v>12.0402403175831</v>
      </c>
      <c r="F68" s="1">
        <v>8.8805958628654498</v>
      </c>
      <c r="G68" s="1">
        <v>13.4427025914192</v>
      </c>
      <c r="H68" s="1">
        <v>8.1936702132225001</v>
      </c>
      <c r="I68" s="1">
        <v>8.5367679595947301</v>
      </c>
    </row>
    <row r="69" spans="1:9" x14ac:dyDescent="0.25">
      <c r="A69" s="1" t="s">
        <v>123</v>
      </c>
      <c r="B69" s="1" t="s">
        <v>97</v>
      </c>
      <c r="C69" s="1">
        <v>1.3293560594320299</v>
      </c>
      <c r="D69" s="1">
        <v>1.73396244645119</v>
      </c>
      <c r="E69" s="1">
        <v>2.1536825224757199</v>
      </c>
      <c r="F69" s="1">
        <v>2.31272280216217</v>
      </c>
      <c r="G69" s="1">
        <v>2.18290202319622</v>
      </c>
      <c r="H69" s="1">
        <v>2.6188785210251799</v>
      </c>
      <c r="I69" s="1">
        <v>1.50110376998782</v>
      </c>
    </row>
    <row r="70" spans="1:9" x14ac:dyDescent="0.25">
      <c r="A70" s="1" t="s">
        <v>123</v>
      </c>
      <c r="B70" s="1" t="s">
        <v>98</v>
      </c>
      <c r="C70" s="1">
        <v>2.4902507662773101</v>
      </c>
      <c r="D70" s="1">
        <v>4.38006520271301</v>
      </c>
      <c r="E70" s="1">
        <v>2.5394346565008199</v>
      </c>
      <c r="F70" s="1">
        <v>0.715925497934222</v>
      </c>
      <c r="G70" s="1">
        <v>1.4553816989064201</v>
      </c>
      <c r="H70" s="1">
        <v>2.50686295330524</v>
      </c>
      <c r="I70" s="1">
        <v>1.83354616165161</v>
      </c>
    </row>
    <row r="71" spans="1:9" x14ac:dyDescent="0.25">
      <c r="A71" s="1" t="s">
        <v>124</v>
      </c>
      <c r="B71" s="1" t="s">
        <v>83</v>
      </c>
      <c r="C71" s="1">
        <v>1.19909839704633</v>
      </c>
      <c r="D71" s="1">
        <v>0.78473687171936002</v>
      </c>
      <c r="E71" s="1">
        <v>0.14175930991768801</v>
      </c>
      <c r="F71" s="1">
        <v>1.07394270598888</v>
      </c>
      <c r="G71" s="1">
        <v>0.28475411236286202</v>
      </c>
      <c r="H71" s="1">
        <v>0.81675834953784898</v>
      </c>
      <c r="I71" s="1">
        <v>0.18672845326363999</v>
      </c>
    </row>
    <row r="72" spans="1:9" x14ac:dyDescent="0.25">
      <c r="A72" s="1" t="s">
        <v>124</v>
      </c>
      <c r="B72" s="1" t="s">
        <v>84</v>
      </c>
      <c r="C72" s="1">
        <v>0.56530833244323697</v>
      </c>
      <c r="D72" s="1">
        <v>2.4195203557610498</v>
      </c>
      <c r="E72" s="1">
        <v>0.48686354421079198</v>
      </c>
      <c r="F72" s="1">
        <v>3.07912356220186E-2</v>
      </c>
      <c r="G72" s="1">
        <v>0.38123456761240998</v>
      </c>
      <c r="H72" s="1">
        <v>0.73752570897340797</v>
      </c>
      <c r="I72" s="1">
        <v>0.403913529589772</v>
      </c>
    </row>
    <row r="73" spans="1:9" x14ac:dyDescent="0.25">
      <c r="A73" s="1" t="s">
        <v>124</v>
      </c>
      <c r="B73" s="1" t="s">
        <v>85</v>
      </c>
      <c r="C73" s="1">
        <v>0.23408345878124201</v>
      </c>
      <c r="D73" s="1">
        <v>0.26295748539268998</v>
      </c>
      <c r="E73" s="1">
        <v>1.4892309263814201E-2</v>
      </c>
      <c r="F73" s="1">
        <v>0.145199010148644</v>
      </c>
      <c r="G73" s="1">
        <v>0.103678612504154</v>
      </c>
      <c r="H73" s="1">
        <v>0.104498292785138</v>
      </c>
      <c r="I73" s="1">
        <v>0.14977104729041499</v>
      </c>
    </row>
    <row r="74" spans="1:9" x14ac:dyDescent="0.25">
      <c r="A74" s="1" t="s">
        <v>124</v>
      </c>
      <c r="B74" s="1" t="s">
        <v>86</v>
      </c>
      <c r="C74" s="1">
        <v>0.26033103931695201</v>
      </c>
      <c r="D74" s="1">
        <v>0.87505262345075596</v>
      </c>
      <c r="E74" s="1">
        <v>2.9402080690488198E-2</v>
      </c>
      <c r="F74" s="1">
        <v>5.0235766684636501E-2</v>
      </c>
      <c r="G74" s="1">
        <v>1.0084257461130599</v>
      </c>
      <c r="H74" s="1">
        <v>0.21474105305969701</v>
      </c>
      <c r="I74" s="1">
        <v>0.17610284266993401</v>
      </c>
    </row>
    <row r="75" spans="1:9" x14ac:dyDescent="0.25">
      <c r="A75" s="1" t="s">
        <v>124</v>
      </c>
      <c r="B75" s="1" t="s">
        <v>87</v>
      </c>
      <c r="C75" s="1">
        <v>0.65971431322395802</v>
      </c>
      <c r="D75" s="1">
        <v>1.0360386222600899</v>
      </c>
      <c r="E75" s="1">
        <v>0.62684454023837999</v>
      </c>
      <c r="F75" s="1">
        <v>0.44848294928669902</v>
      </c>
      <c r="G75" s="1">
        <v>1.0371794924140001</v>
      </c>
      <c r="H75" s="1">
        <v>0.80734658986329999</v>
      </c>
      <c r="I75" s="1">
        <v>0.40415963158011398</v>
      </c>
    </row>
    <row r="76" spans="1:9" x14ac:dyDescent="0.25">
      <c r="A76" s="1" t="s">
        <v>124</v>
      </c>
      <c r="B76" s="1" t="s">
        <v>88</v>
      </c>
      <c r="C76" s="1">
        <v>0.22174362093210201</v>
      </c>
      <c r="D76" s="1">
        <v>0.17492234474047999</v>
      </c>
      <c r="E76" s="1">
        <v>7.0276792393997298E-2</v>
      </c>
      <c r="F76" s="1">
        <v>0.105558114591986</v>
      </c>
      <c r="G76" s="1">
        <v>0.31800172291696099</v>
      </c>
      <c r="H76" s="1">
        <v>0.30448965262621602</v>
      </c>
      <c r="I76" s="1">
        <v>0.20503415726125199</v>
      </c>
    </row>
    <row r="77" spans="1:9" x14ac:dyDescent="0.25">
      <c r="A77" s="1" t="s">
        <v>124</v>
      </c>
      <c r="B77" s="1" t="s">
        <v>89</v>
      </c>
      <c r="C77" s="1">
        <v>1.11541696242057E-2</v>
      </c>
      <c r="D77" s="1">
        <v>0.17788880504667801</v>
      </c>
      <c r="E77" s="1">
        <v>3.52492788806558E-2</v>
      </c>
      <c r="F77" s="1">
        <v>6.5800675656646504E-2</v>
      </c>
      <c r="G77" s="1">
        <v>3.2591150375083103E-2</v>
      </c>
      <c r="H77" s="1">
        <v>9.5896795392036396E-2</v>
      </c>
      <c r="I77" s="1">
        <v>0.10017683962359999</v>
      </c>
    </row>
    <row r="78" spans="1:9" x14ac:dyDescent="0.25">
      <c r="A78" s="1" t="s">
        <v>124</v>
      </c>
      <c r="B78" s="1" t="s">
        <v>90</v>
      </c>
      <c r="C78" s="1">
        <v>0.39693554863333702</v>
      </c>
      <c r="D78" s="1">
        <v>0.33280050847679399</v>
      </c>
      <c r="E78" s="1">
        <v>0.259736576117575</v>
      </c>
      <c r="F78" s="1">
        <v>0.16684158472344299</v>
      </c>
      <c r="G78" s="1">
        <v>0.24953770916908999</v>
      </c>
      <c r="H78" s="1">
        <v>0.51857386715710196</v>
      </c>
      <c r="I78" s="1">
        <v>0.246785813942552</v>
      </c>
    </row>
    <row r="79" spans="1:9" x14ac:dyDescent="0.25">
      <c r="A79" s="1" t="s">
        <v>124</v>
      </c>
      <c r="B79" s="1" t="s">
        <v>91</v>
      </c>
      <c r="C79" s="1">
        <v>1.2436487711966</v>
      </c>
      <c r="D79" s="1">
        <v>2.2786451503634502</v>
      </c>
      <c r="E79" s="1">
        <v>1.2740400619804899</v>
      </c>
      <c r="F79" s="1">
        <v>1.03720361366868</v>
      </c>
      <c r="G79" s="1">
        <v>1.9196396693587301</v>
      </c>
      <c r="H79" s="1">
        <v>1.05266869068146</v>
      </c>
      <c r="I79" s="1">
        <v>0.75189727358519998</v>
      </c>
    </row>
    <row r="80" spans="1:9" x14ac:dyDescent="0.25">
      <c r="A80" s="1" t="s">
        <v>124</v>
      </c>
      <c r="B80" s="1" t="s">
        <v>92</v>
      </c>
      <c r="C80" s="1"/>
      <c r="D80" s="1"/>
      <c r="E80" s="1"/>
      <c r="F80" s="1"/>
      <c r="G80" s="1">
        <v>1.22170001268387</v>
      </c>
      <c r="H80" s="1">
        <v>1.42625821754336</v>
      </c>
      <c r="I80" s="1">
        <v>0.46064364723861201</v>
      </c>
    </row>
    <row r="81" spans="1:9" x14ac:dyDescent="0.25">
      <c r="A81" s="1" t="s">
        <v>124</v>
      </c>
      <c r="B81" s="1" t="s">
        <v>93</v>
      </c>
      <c r="C81" s="1">
        <v>2.6382010430097602</v>
      </c>
      <c r="D81" s="1">
        <v>2.3017110303044301</v>
      </c>
      <c r="E81" s="1">
        <v>0.74118645861744903</v>
      </c>
      <c r="F81" s="1">
        <v>1.17430966347456</v>
      </c>
      <c r="G81" s="1">
        <v>1.5669777989387501</v>
      </c>
      <c r="H81" s="1">
        <v>1.53077552095056</v>
      </c>
      <c r="I81" s="1">
        <v>2.1940790116787001</v>
      </c>
    </row>
    <row r="82" spans="1:9" x14ac:dyDescent="0.25">
      <c r="A82" s="1" t="s">
        <v>124</v>
      </c>
      <c r="B82" s="1" t="s">
        <v>94</v>
      </c>
      <c r="C82" s="1">
        <v>7.6503299176692998</v>
      </c>
      <c r="D82" s="1">
        <v>7.0823624730110204</v>
      </c>
      <c r="E82" s="1">
        <v>5.28826676309109</v>
      </c>
      <c r="F82" s="1">
        <v>5.0792641937732697</v>
      </c>
      <c r="G82" s="1">
        <v>6.9434463977813703</v>
      </c>
      <c r="H82" s="1">
        <v>5.8745499700307802</v>
      </c>
      <c r="I82" s="1">
        <v>5.1944762468338004</v>
      </c>
    </row>
    <row r="83" spans="1:9" x14ac:dyDescent="0.25">
      <c r="A83" s="1" t="s">
        <v>124</v>
      </c>
      <c r="B83" s="1" t="s">
        <v>95</v>
      </c>
      <c r="C83" s="1">
        <v>7.6114058494567898</v>
      </c>
      <c r="D83" s="1">
        <v>10.211081802844999</v>
      </c>
      <c r="E83" s="1">
        <v>7.3791228234767896</v>
      </c>
      <c r="F83" s="1">
        <v>6.4099542796611804</v>
      </c>
      <c r="G83" s="1">
        <v>7.5297646224498704</v>
      </c>
      <c r="H83" s="1">
        <v>5.7841453701257697</v>
      </c>
      <c r="I83" s="1">
        <v>9.2424392700195295</v>
      </c>
    </row>
    <row r="84" spans="1:9" x14ac:dyDescent="0.25">
      <c r="A84" s="1" t="s">
        <v>124</v>
      </c>
      <c r="B84" s="1" t="s">
        <v>96</v>
      </c>
      <c r="C84" s="1">
        <v>6.8384915590286299</v>
      </c>
      <c r="D84" s="1">
        <v>4.3767899274825997</v>
      </c>
      <c r="E84" s="1">
        <v>4.0437605232000404</v>
      </c>
      <c r="F84" s="1">
        <v>4.1848864406347301</v>
      </c>
      <c r="G84" s="1">
        <v>4.5104350894689604</v>
      </c>
      <c r="H84" s="1">
        <v>4.5550089329481098</v>
      </c>
      <c r="I84" s="1">
        <v>6.8042851984500903</v>
      </c>
    </row>
    <row r="85" spans="1:9" x14ac:dyDescent="0.25">
      <c r="A85" s="1" t="s">
        <v>124</v>
      </c>
      <c r="B85" s="1" t="s">
        <v>97</v>
      </c>
      <c r="C85" s="1">
        <v>11.785876750946001</v>
      </c>
      <c r="D85" s="1">
        <v>10.1403102278709</v>
      </c>
      <c r="E85" s="1">
        <v>4.3309994041919699</v>
      </c>
      <c r="F85" s="1">
        <v>12.0435602962971</v>
      </c>
      <c r="G85" s="1">
        <v>8.4899581968784297</v>
      </c>
      <c r="H85" s="1">
        <v>5.3945466876030004</v>
      </c>
      <c r="I85" s="1">
        <v>6.2202598899602899</v>
      </c>
    </row>
    <row r="86" spans="1:9" x14ac:dyDescent="0.25">
      <c r="A86" s="1" t="s">
        <v>124</v>
      </c>
      <c r="B86" s="1" t="s">
        <v>98</v>
      </c>
      <c r="C86" s="1">
        <v>2.9158500954508799</v>
      </c>
      <c r="D86" s="1">
        <v>1.8612015992402999</v>
      </c>
      <c r="E86" s="1">
        <v>1.61167420446873</v>
      </c>
      <c r="F86" s="1">
        <v>0.25337981060147302</v>
      </c>
      <c r="G86" s="1">
        <v>0.25851069949567301</v>
      </c>
      <c r="H86" s="1">
        <v>0.97740506753325496</v>
      </c>
      <c r="I86" s="1">
        <v>2.2912153974175502</v>
      </c>
    </row>
    <row r="87" spans="1:9" x14ac:dyDescent="0.25">
      <c r="A87" s="1" t="s">
        <v>125</v>
      </c>
      <c r="B87" s="1" t="s">
        <v>83</v>
      </c>
      <c r="C87" s="1">
        <v>3.6194663494825399</v>
      </c>
      <c r="D87" s="1">
        <v>1.6299638897180599</v>
      </c>
      <c r="E87" s="1">
        <v>1.5608445741236201</v>
      </c>
      <c r="F87" s="1">
        <v>2.96685323119164</v>
      </c>
      <c r="G87" s="1">
        <v>1.1095148511230899</v>
      </c>
      <c r="H87" s="1">
        <v>1.1525640264153501</v>
      </c>
      <c r="I87" s="1">
        <v>2.79285814613104</v>
      </c>
    </row>
    <row r="88" spans="1:9" x14ac:dyDescent="0.25">
      <c r="A88" s="1" t="s">
        <v>125</v>
      </c>
      <c r="B88" s="1" t="s">
        <v>84</v>
      </c>
      <c r="C88" s="1">
        <v>1.0304835624992801</v>
      </c>
      <c r="D88" s="1">
        <v>1.5365102328360101</v>
      </c>
      <c r="E88" s="1">
        <v>0.209606415592134</v>
      </c>
      <c r="F88" s="1">
        <v>0.58006714098155499</v>
      </c>
      <c r="G88" s="1">
        <v>2.08098758012056</v>
      </c>
      <c r="H88" s="1">
        <v>1.33491354063153</v>
      </c>
      <c r="I88" s="1">
        <v>6.9921232759952501</v>
      </c>
    </row>
    <row r="89" spans="1:9" x14ac:dyDescent="0.25">
      <c r="A89" s="1" t="s">
        <v>125</v>
      </c>
      <c r="B89" s="1" t="s">
        <v>85</v>
      </c>
      <c r="C89" s="1">
        <v>1.0708558373153201</v>
      </c>
      <c r="D89" s="1">
        <v>1.14881182089448</v>
      </c>
      <c r="E89" s="1">
        <v>0.214076950214803</v>
      </c>
      <c r="F89" s="1">
        <v>0.80302814021706603</v>
      </c>
      <c r="G89" s="1">
        <v>0.745004927739501</v>
      </c>
      <c r="H89" s="1">
        <v>0.65754223614931095</v>
      </c>
      <c r="I89" s="1">
        <v>3.2589524984359701</v>
      </c>
    </row>
    <row r="90" spans="1:9" x14ac:dyDescent="0.25">
      <c r="A90" s="1" t="s">
        <v>125</v>
      </c>
      <c r="B90" s="1" t="s">
        <v>86</v>
      </c>
      <c r="C90" s="1">
        <v>1.9278198480606099</v>
      </c>
      <c r="D90" s="1">
        <v>3.4172724932432201</v>
      </c>
      <c r="E90" s="1">
        <v>0.89735146611928895</v>
      </c>
      <c r="F90" s="1">
        <v>2.2103736177086799</v>
      </c>
      <c r="G90" s="1">
        <v>1.6636464744806301</v>
      </c>
      <c r="H90" s="1">
        <v>2.6924483478069301</v>
      </c>
      <c r="I90" s="1">
        <v>7.9686537384986904</v>
      </c>
    </row>
    <row r="91" spans="1:9" x14ac:dyDescent="0.25">
      <c r="A91" s="1" t="s">
        <v>125</v>
      </c>
      <c r="B91" s="1" t="s">
        <v>87</v>
      </c>
      <c r="C91" s="1">
        <v>1.1994805186986901</v>
      </c>
      <c r="D91" s="1">
        <v>1.06266578659415</v>
      </c>
      <c r="E91" s="1">
        <v>1.74033716320992</v>
      </c>
      <c r="F91" s="1">
        <v>2.8234926983714099</v>
      </c>
      <c r="G91" s="1">
        <v>3.5145919770002401</v>
      </c>
      <c r="H91" s="1">
        <v>3.8144253194332101</v>
      </c>
      <c r="I91" s="1">
        <v>3.5726819187402699</v>
      </c>
    </row>
    <row r="92" spans="1:9" x14ac:dyDescent="0.25">
      <c r="A92" s="1" t="s">
        <v>125</v>
      </c>
      <c r="B92" s="1" t="s">
        <v>88</v>
      </c>
      <c r="C92" s="1">
        <v>0.78705046325922001</v>
      </c>
      <c r="D92" s="1">
        <v>0.61704176478087902</v>
      </c>
      <c r="E92" s="1">
        <v>0.64887143671512604</v>
      </c>
      <c r="F92" s="1">
        <v>0.83863763138651803</v>
      </c>
      <c r="G92" s="1">
        <v>0.74157938361167897</v>
      </c>
      <c r="H92" s="1">
        <v>1.1273593641817601</v>
      </c>
      <c r="I92" s="1">
        <v>2.4013441056013098</v>
      </c>
    </row>
    <row r="93" spans="1:9" x14ac:dyDescent="0.25">
      <c r="A93" s="1" t="s">
        <v>125</v>
      </c>
      <c r="B93" s="1" t="s">
        <v>89</v>
      </c>
      <c r="C93" s="1">
        <v>0.13291183859109901</v>
      </c>
      <c r="D93" s="1">
        <v>0.116315658669919</v>
      </c>
      <c r="E93" s="1">
        <v>5.2761373808607501E-2</v>
      </c>
      <c r="F93" s="1">
        <v>0.114706589374691</v>
      </c>
      <c r="G93" s="1">
        <v>0.13260940322652501</v>
      </c>
      <c r="H93" s="1">
        <v>0.23630019277334199</v>
      </c>
      <c r="I93" s="1">
        <v>0.449628476053476</v>
      </c>
    </row>
    <row r="94" spans="1:9" x14ac:dyDescent="0.25">
      <c r="A94" s="1" t="s">
        <v>125</v>
      </c>
      <c r="B94" s="1" t="s">
        <v>90</v>
      </c>
      <c r="C94" s="1">
        <v>0.33269622363150098</v>
      </c>
      <c r="D94" s="1">
        <v>0.35863090306520501</v>
      </c>
      <c r="E94" s="1">
        <v>0.50744176842272304</v>
      </c>
      <c r="F94" s="1">
        <v>0.2394984010607</v>
      </c>
      <c r="G94" s="1">
        <v>0.85162743926048301</v>
      </c>
      <c r="H94" s="1">
        <v>0.595569843426347</v>
      </c>
      <c r="I94" s="1">
        <v>0.93973660841584195</v>
      </c>
    </row>
    <row r="95" spans="1:9" x14ac:dyDescent="0.25">
      <c r="A95" s="1" t="s">
        <v>125</v>
      </c>
      <c r="B95" s="1" t="s">
        <v>91</v>
      </c>
      <c r="C95" s="1">
        <v>0.16323308227583799</v>
      </c>
      <c r="D95" s="1">
        <v>0.22573436144739401</v>
      </c>
      <c r="E95" s="1">
        <v>0.49042543396353699</v>
      </c>
      <c r="F95" s="1">
        <v>0.62360372394323305</v>
      </c>
      <c r="G95" s="1">
        <v>1.3344511389732401</v>
      </c>
      <c r="H95" s="1">
        <v>1.0758097283542201</v>
      </c>
      <c r="I95" s="1">
        <v>0.99450508132576898</v>
      </c>
    </row>
    <row r="96" spans="1:9" x14ac:dyDescent="0.25">
      <c r="A96" s="1" t="s">
        <v>125</v>
      </c>
      <c r="B96" s="1" t="s">
        <v>92</v>
      </c>
      <c r="C96" s="1"/>
      <c r="D96" s="1"/>
      <c r="E96" s="1"/>
      <c r="F96" s="1"/>
      <c r="G96" s="1">
        <v>1.9608194008469599</v>
      </c>
      <c r="H96" s="1">
        <v>2.5087062269449198</v>
      </c>
      <c r="I96" s="1">
        <v>2.7959156781434999</v>
      </c>
    </row>
    <row r="97" spans="1:9" x14ac:dyDescent="0.25">
      <c r="A97" s="1" t="s">
        <v>125</v>
      </c>
      <c r="B97" s="1" t="s">
        <v>93</v>
      </c>
      <c r="C97" s="1">
        <v>8.4985047578811604E-2</v>
      </c>
      <c r="D97" s="1">
        <v>0.115598761476576</v>
      </c>
      <c r="E97" s="1">
        <v>0.46486626379191898</v>
      </c>
      <c r="F97" s="1">
        <v>0.56428834795951799</v>
      </c>
      <c r="G97" s="1">
        <v>0.64695598557591405</v>
      </c>
      <c r="H97" s="1">
        <v>0.75147161260247197</v>
      </c>
      <c r="I97" s="1">
        <v>0.85074454545974698</v>
      </c>
    </row>
    <row r="98" spans="1:9" x14ac:dyDescent="0.25">
      <c r="A98" s="1" t="s">
        <v>125</v>
      </c>
      <c r="B98" s="1" t="s">
        <v>94</v>
      </c>
      <c r="C98" s="1">
        <v>0.29245170298963802</v>
      </c>
      <c r="D98" s="1">
        <v>0.92967497184872605</v>
      </c>
      <c r="E98" s="1">
        <v>2.4539405480027199</v>
      </c>
      <c r="F98" s="1">
        <v>1.52355413883924</v>
      </c>
      <c r="G98" s="1">
        <v>3.8183521479368201</v>
      </c>
      <c r="H98" s="1">
        <v>2.5309545919299099</v>
      </c>
      <c r="I98" s="1">
        <v>3.6356158554553999</v>
      </c>
    </row>
    <row r="99" spans="1:9" x14ac:dyDescent="0.25">
      <c r="A99" s="1" t="s">
        <v>125</v>
      </c>
      <c r="B99" s="1" t="s">
        <v>95</v>
      </c>
      <c r="C99" s="1">
        <v>0.40697469376027601</v>
      </c>
      <c r="D99" s="1">
        <v>0.229831435717642</v>
      </c>
      <c r="E99" s="1">
        <v>0.40601287037134198</v>
      </c>
      <c r="F99" s="1">
        <v>0.54796673357486703</v>
      </c>
      <c r="G99" s="1">
        <v>0.52186483517289195</v>
      </c>
      <c r="H99" s="1">
        <v>0.97690308466553699</v>
      </c>
      <c r="I99" s="1">
        <v>0.93321194872260105</v>
      </c>
    </row>
    <row r="100" spans="1:9" x14ac:dyDescent="0.25">
      <c r="A100" s="1" t="s">
        <v>125</v>
      </c>
      <c r="B100" s="1" t="s">
        <v>96</v>
      </c>
      <c r="C100" s="1">
        <v>2.53512207564199E-3</v>
      </c>
      <c r="D100" s="1">
        <v>6.7298253998160404E-2</v>
      </c>
      <c r="E100" s="1">
        <v>2.2760378487873802E-2</v>
      </c>
      <c r="F100" s="1">
        <v>0.371739082038403</v>
      </c>
      <c r="G100" s="1">
        <v>0.875298492610455</v>
      </c>
      <c r="H100" s="1">
        <v>0.62827710062265396</v>
      </c>
      <c r="I100" s="1">
        <v>1.17501392960548</v>
      </c>
    </row>
    <row r="101" spans="1:9" x14ac:dyDescent="0.25">
      <c r="A101" s="1" t="s">
        <v>125</v>
      </c>
      <c r="B101" s="1" t="s">
        <v>97</v>
      </c>
      <c r="C101" s="1">
        <v>0</v>
      </c>
      <c r="D101" s="1">
        <v>0</v>
      </c>
      <c r="E101" s="1">
        <v>0</v>
      </c>
      <c r="F101" s="1">
        <v>4.2100535938516301E-2</v>
      </c>
      <c r="G101" s="1">
        <v>0.11545483721420199</v>
      </c>
      <c r="H101" s="1">
        <v>0.379725126549602</v>
      </c>
      <c r="I101" s="1">
        <v>0</v>
      </c>
    </row>
    <row r="102" spans="1:9" x14ac:dyDescent="0.25">
      <c r="A102" s="1" t="s">
        <v>125</v>
      </c>
      <c r="B102" s="1" t="s">
        <v>98</v>
      </c>
      <c r="C102" s="1">
        <v>5.9385946951806497E-2</v>
      </c>
      <c r="D102" s="1">
        <v>0.150908238720149</v>
      </c>
      <c r="E102" s="1">
        <v>0.50864894874393896</v>
      </c>
      <c r="F102" s="1">
        <v>0.71932659484446004</v>
      </c>
      <c r="G102" s="1">
        <v>0.21318739745765899</v>
      </c>
      <c r="H102" s="1">
        <v>0.72249541990458999</v>
      </c>
      <c r="I102" s="1">
        <v>0.86081977933645204</v>
      </c>
    </row>
    <row r="103" spans="1:9" x14ac:dyDescent="0.25">
      <c r="A103" s="1" t="s">
        <v>126</v>
      </c>
      <c r="B103" s="1" t="s">
        <v>83</v>
      </c>
      <c r="C103" s="1">
        <v>0.27159855235368002</v>
      </c>
      <c r="D103" s="1">
        <v>0.41689146310091002</v>
      </c>
      <c r="E103" s="1">
        <v>0.16414235578849901</v>
      </c>
      <c r="F103" s="1">
        <v>0</v>
      </c>
      <c r="G103" s="1">
        <v>0.20394551102072001</v>
      </c>
      <c r="H103" s="1">
        <v>1.2595790438354</v>
      </c>
      <c r="I103" s="1">
        <v>0.50255311653017998</v>
      </c>
    </row>
    <row r="104" spans="1:9" x14ac:dyDescent="0.25">
      <c r="A104" s="1" t="s">
        <v>126</v>
      </c>
      <c r="B104" s="1" t="s">
        <v>84</v>
      </c>
      <c r="C104" s="1">
        <v>1.10780149698257</v>
      </c>
      <c r="D104" s="1">
        <v>0.68007488735020205</v>
      </c>
      <c r="E104" s="1">
        <v>0.16746332403272399</v>
      </c>
      <c r="F104" s="1">
        <v>0</v>
      </c>
      <c r="G104" s="1">
        <v>0.48296297900378699</v>
      </c>
      <c r="H104" s="1">
        <v>0.53732874803245101</v>
      </c>
      <c r="I104" s="1">
        <v>0.262039876542985</v>
      </c>
    </row>
    <row r="105" spans="1:9" x14ac:dyDescent="0.25">
      <c r="A105" s="1" t="s">
        <v>126</v>
      </c>
      <c r="B105" s="1" t="s">
        <v>85</v>
      </c>
      <c r="C105" s="1">
        <v>3.8000562926754397E-2</v>
      </c>
      <c r="D105" s="1">
        <v>0.19982166122645101</v>
      </c>
      <c r="E105" s="1">
        <v>0.14520002296194401</v>
      </c>
      <c r="F105" s="1">
        <v>0</v>
      </c>
      <c r="G105" s="1">
        <v>0.35695065744221199</v>
      </c>
      <c r="H105" s="1">
        <v>1.79064031690359</v>
      </c>
      <c r="I105" s="1">
        <v>2.8235526406206201E-2</v>
      </c>
    </row>
    <row r="106" spans="1:9" x14ac:dyDescent="0.25">
      <c r="A106" s="1" t="s">
        <v>126</v>
      </c>
      <c r="B106" s="1" t="s">
        <v>86</v>
      </c>
      <c r="C106" s="1">
        <v>0.361723126843572</v>
      </c>
      <c r="D106" s="1">
        <v>0.35218463744968198</v>
      </c>
      <c r="E106" s="1">
        <v>0.21992754191160199</v>
      </c>
      <c r="F106" s="1">
        <v>6.9645041367039098E-2</v>
      </c>
      <c r="G106" s="1">
        <v>0.144353322684765</v>
      </c>
      <c r="H106" s="1">
        <v>0.57103787548840002</v>
      </c>
      <c r="I106" s="1">
        <v>0.397992413491011</v>
      </c>
    </row>
    <row r="107" spans="1:9" x14ac:dyDescent="0.25">
      <c r="A107" s="1" t="s">
        <v>126</v>
      </c>
      <c r="B107" s="1" t="s">
        <v>87</v>
      </c>
      <c r="C107" s="1">
        <v>0.116478488780558</v>
      </c>
      <c r="D107" s="1">
        <v>0.223668152466416</v>
      </c>
      <c r="E107" s="1">
        <v>0.258531793951988</v>
      </c>
      <c r="F107" s="1">
        <v>5.8931094827130402E-2</v>
      </c>
      <c r="G107" s="1">
        <v>0.10636693332344301</v>
      </c>
      <c r="H107" s="1">
        <v>1.1032778769731499</v>
      </c>
      <c r="I107" s="1">
        <v>0.53845415823161602</v>
      </c>
    </row>
    <row r="108" spans="1:9" x14ac:dyDescent="0.25">
      <c r="A108" s="1" t="s">
        <v>126</v>
      </c>
      <c r="B108" s="1" t="s">
        <v>88</v>
      </c>
      <c r="C108" s="1">
        <v>0.45821703970432298</v>
      </c>
      <c r="D108" s="1">
        <v>0.98486915230751004</v>
      </c>
      <c r="E108" s="1">
        <v>0.30981672462075899</v>
      </c>
      <c r="F108" s="1">
        <v>0</v>
      </c>
      <c r="G108" s="1">
        <v>0.147774466313422</v>
      </c>
      <c r="H108" s="1">
        <v>1.38713577762246</v>
      </c>
      <c r="I108" s="1">
        <v>0.494992826133966</v>
      </c>
    </row>
    <row r="109" spans="1:9" x14ac:dyDescent="0.25">
      <c r="A109" s="1" t="s">
        <v>126</v>
      </c>
      <c r="B109" s="1" t="s">
        <v>89</v>
      </c>
      <c r="C109" s="1">
        <v>2.2412584803532799E-2</v>
      </c>
      <c r="D109" s="1">
        <v>0.18876900430768701</v>
      </c>
      <c r="E109" s="1">
        <v>4.25872509367764E-2</v>
      </c>
      <c r="F109" s="1">
        <v>0</v>
      </c>
      <c r="G109" s="1">
        <v>4.9385568127036102E-2</v>
      </c>
      <c r="H109" s="1">
        <v>0.27618131134659102</v>
      </c>
      <c r="I109" s="1">
        <v>0.19307124894112301</v>
      </c>
    </row>
    <row r="110" spans="1:9" x14ac:dyDescent="0.25">
      <c r="A110" s="1" t="s">
        <v>126</v>
      </c>
      <c r="B110" s="1" t="s">
        <v>90</v>
      </c>
      <c r="C110" s="1">
        <v>0.13165095588192299</v>
      </c>
      <c r="D110" s="1">
        <v>0.20102798007428599</v>
      </c>
      <c r="E110" s="1">
        <v>0.31918582972139098</v>
      </c>
      <c r="F110" s="1">
        <v>0</v>
      </c>
      <c r="G110" s="1">
        <v>0.33751574810594298</v>
      </c>
      <c r="H110" s="1">
        <v>1.5088918618857901</v>
      </c>
      <c r="I110" s="1">
        <v>0.23703358601778701</v>
      </c>
    </row>
    <row r="111" spans="1:9" x14ac:dyDescent="0.25">
      <c r="A111" s="1" t="s">
        <v>126</v>
      </c>
      <c r="B111" s="1" t="s">
        <v>91</v>
      </c>
      <c r="C111" s="1">
        <v>2.20766058191657E-2</v>
      </c>
      <c r="D111" s="1">
        <v>0.49184653908014297</v>
      </c>
      <c r="E111" s="1">
        <v>0.27838160749524798</v>
      </c>
      <c r="F111" s="1">
        <v>0</v>
      </c>
      <c r="G111" s="1">
        <v>6.0593988746404599E-2</v>
      </c>
      <c r="H111" s="1">
        <v>1.0222330689430199</v>
      </c>
      <c r="I111" s="1">
        <v>0.23255760315805701</v>
      </c>
    </row>
    <row r="112" spans="1:9" x14ac:dyDescent="0.25">
      <c r="A112" s="1" t="s">
        <v>126</v>
      </c>
      <c r="B112" s="1" t="s">
        <v>92</v>
      </c>
      <c r="C112" s="1"/>
      <c r="D112" s="1"/>
      <c r="E112" s="1"/>
      <c r="F112" s="1"/>
      <c r="G112" s="1">
        <v>0.39646946825087098</v>
      </c>
      <c r="H112" s="1">
        <v>1.3098063878715001</v>
      </c>
      <c r="I112" s="1">
        <v>0.31743568833917402</v>
      </c>
    </row>
    <row r="113" spans="1:9" x14ac:dyDescent="0.25">
      <c r="A113" s="1" t="s">
        <v>126</v>
      </c>
      <c r="B113" s="1" t="s">
        <v>93</v>
      </c>
      <c r="C113" s="1">
        <v>8.4985047578811604E-2</v>
      </c>
      <c r="D113" s="1">
        <v>0.69948192685842503</v>
      </c>
      <c r="E113" s="1">
        <v>0.61329612508416198</v>
      </c>
      <c r="F113" s="1">
        <v>0</v>
      </c>
      <c r="G113" s="1">
        <v>0.15123647172004001</v>
      </c>
      <c r="H113" s="1">
        <v>1.34255969896913</v>
      </c>
      <c r="I113" s="1">
        <v>0.80236820504069295</v>
      </c>
    </row>
    <row r="114" spans="1:9" x14ac:dyDescent="0.25">
      <c r="A114" s="1" t="s">
        <v>126</v>
      </c>
      <c r="B114" s="1" t="s">
        <v>94</v>
      </c>
      <c r="C114" s="1">
        <v>0.383403827436268</v>
      </c>
      <c r="D114" s="1">
        <v>0.45405197888612697</v>
      </c>
      <c r="E114" s="1">
        <v>9.66855906881392E-2</v>
      </c>
      <c r="F114" s="1">
        <v>0</v>
      </c>
      <c r="G114" s="1">
        <v>0.18207071116194101</v>
      </c>
      <c r="H114" s="1">
        <v>1.02834701538086</v>
      </c>
      <c r="I114" s="1">
        <v>0.26371495332568901</v>
      </c>
    </row>
    <row r="115" spans="1:9" x14ac:dyDescent="0.25">
      <c r="A115" s="1" t="s">
        <v>126</v>
      </c>
      <c r="B115" s="1" t="s">
        <v>95</v>
      </c>
      <c r="C115" s="1">
        <v>7.5695506529882606E-2</v>
      </c>
      <c r="D115" s="1">
        <v>0.29981769621372201</v>
      </c>
      <c r="E115" s="1">
        <v>0.294037093408406</v>
      </c>
      <c r="F115" s="1">
        <v>0</v>
      </c>
      <c r="G115" s="1">
        <v>0.19880565814673901</v>
      </c>
      <c r="H115" s="1">
        <v>1.4518850483000301</v>
      </c>
      <c r="I115" s="1">
        <v>0.10316576808691</v>
      </c>
    </row>
    <row r="116" spans="1:9" x14ac:dyDescent="0.25">
      <c r="A116" s="1" t="s">
        <v>126</v>
      </c>
      <c r="B116" s="1" t="s">
        <v>96</v>
      </c>
      <c r="C116" s="1">
        <v>0.103094964288175</v>
      </c>
      <c r="D116" s="1">
        <v>1.51941832154989</v>
      </c>
      <c r="E116" s="1">
        <v>0.30612710397690501</v>
      </c>
      <c r="F116" s="1">
        <v>6.84495083987713E-2</v>
      </c>
      <c r="G116" s="1">
        <v>0.43574566952884197</v>
      </c>
      <c r="H116" s="1">
        <v>1.2654636055231101</v>
      </c>
      <c r="I116" s="1">
        <v>0.72367195971310105</v>
      </c>
    </row>
    <row r="117" spans="1:9" x14ac:dyDescent="0.25">
      <c r="A117" s="1" t="s">
        <v>126</v>
      </c>
      <c r="B117" s="1" t="s">
        <v>97</v>
      </c>
      <c r="C117" s="1">
        <v>2.5938655016943798E-2</v>
      </c>
      <c r="D117" s="1">
        <v>7.0461368886753903E-2</v>
      </c>
      <c r="E117" s="1">
        <v>0.35156134981662002</v>
      </c>
      <c r="F117" s="1">
        <v>0</v>
      </c>
      <c r="G117" s="1">
        <v>0</v>
      </c>
      <c r="H117" s="1">
        <v>1.14652486518025</v>
      </c>
      <c r="I117" s="1">
        <v>0.55923471227288202</v>
      </c>
    </row>
    <row r="118" spans="1:9" x14ac:dyDescent="0.25">
      <c r="A118" s="1" t="s">
        <v>126</v>
      </c>
      <c r="B118" s="1" t="s">
        <v>98</v>
      </c>
      <c r="C118" s="1">
        <v>1.20949381962419</v>
      </c>
      <c r="D118" s="1">
        <v>1.83884482830763</v>
      </c>
      <c r="E118" s="1">
        <v>1.2668597511947199</v>
      </c>
      <c r="F118" s="1">
        <v>2.72085715550929E-2</v>
      </c>
      <c r="G118" s="1">
        <v>0.953468028455973</v>
      </c>
      <c r="H118" s="1">
        <v>0.32127664890140301</v>
      </c>
      <c r="I118" s="1">
        <v>0.196553859859705</v>
      </c>
    </row>
    <row r="121" spans="1:9" x14ac:dyDescent="0.25">
      <c r="A121" s="31" t="s">
        <v>78</v>
      </c>
      <c r="B121" s="31"/>
      <c r="C121" s="31"/>
      <c r="D121" s="31"/>
      <c r="E121" s="31"/>
      <c r="F121" s="31"/>
      <c r="G121" s="31"/>
      <c r="H121" s="31"/>
      <c r="I121" s="31"/>
    </row>
    <row r="122" spans="1:9" x14ac:dyDescent="0.25">
      <c r="A122" s="4" t="s">
        <v>64</v>
      </c>
      <c r="B122" s="4" t="s">
        <v>5</v>
      </c>
      <c r="C122" s="4" t="s">
        <v>66</v>
      </c>
      <c r="D122" s="4" t="s">
        <v>67</v>
      </c>
      <c r="E122" s="4" t="s">
        <v>68</v>
      </c>
      <c r="F122" s="4" t="s">
        <v>69</v>
      </c>
      <c r="G122" s="4" t="s">
        <v>70</v>
      </c>
      <c r="H122" s="4" t="s">
        <v>71</v>
      </c>
      <c r="I122" s="4" t="s">
        <v>72</v>
      </c>
    </row>
    <row r="123" spans="1:9" x14ac:dyDescent="0.25">
      <c r="A123" s="2" t="s">
        <v>120</v>
      </c>
      <c r="B123" s="2" t="s">
        <v>83</v>
      </c>
      <c r="C123" s="2">
        <v>2.9756516218185398</v>
      </c>
      <c r="D123" s="2">
        <v>2.0741470158100102</v>
      </c>
      <c r="E123" s="2">
        <v>0.85863834246993098</v>
      </c>
      <c r="F123" s="2">
        <v>2.6177734136581399</v>
      </c>
      <c r="G123" s="2">
        <v>1.3991872780025001</v>
      </c>
      <c r="H123" s="2">
        <v>1.23674059286714</v>
      </c>
      <c r="I123" s="2">
        <v>1.09398849308491</v>
      </c>
    </row>
    <row r="124" spans="1:9" x14ac:dyDescent="0.25">
      <c r="A124" s="2" t="s">
        <v>120</v>
      </c>
      <c r="B124" s="2" t="s">
        <v>84</v>
      </c>
      <c r="C124" s="2">
        <v>1.91930886358023</v>
      </c>
      <c r="D124" s="2">
        <v>1.60996541380882</v>
      </c>
      <c r="E124" s="2">
        <v>1.17672076448798</v>
      </c>
      <c r="F124" s="2">
        <v>1.3775006867945201</v>
      </c>
      <c r="G124" s="2">
        <v>1.4224104583263399</v>
      </c>
      <c r="H124" s="2">
        <v>1.21976062655449</v>
      </c>
      <c r="I124" s="2">
        <v>1.7422894015908199</v>
      </c>
    </row>
    <row r="125" spans="1:9" x14ac:dyDescent="0.25">
      <c r="A125" s="2" t="s">
        <v>120</v>
      </c>
      <c r="B125" s="2" t="s">
        <v>85</v>
      </c>
      <c r="C125" s="2">
        <v>0.774741731584072</v>
      </c>
      <c r="D125" s="2">
        <v>1.0380514897406099</v>
      </c>
      <c r="E125" s="2">
        <v>1.42727009952068</v>
      </c>
      <c r="F125" s="2">
        <v>1.6421714797616001</v>
      </c>
      <c r="G125" s="2">
        <v>1.1274933815002399</v>
      </c>
      <c r="H125" s="2">
        <v>1.73766985535622</v>
      </c>
      <c r="I125" s="2">
        <v>1.31214251741767</v>
      </c>
    </row>
    <row r="126" spans="1:9" x14ac:dyDescent="0.25">
      <c r="A126" s="2" t="s">
        <v>120</v>
      </c>
      <c r="B126" s="2" t="s">
        <v>86</v>
      </c>
      <c r="C126" s="2">
        <v>1.1394605040550201</v>
      </c>
      <c r="D126" s="2">
        <v>1.6027884557843199</v>
      </c>
      <c r="E126" s="2">
        <v>0.80828033387661002</v>
      </c>
      <c r="F126" s="2">
        <v>0.93901986256241798</v>
      </c>
      <c r="G126" s="2">
        <v>0.95798084512352899</v>
      </c>
      <c r="H126" s="2">
        <v>0.77788433991372596</v>
      </c>
      <c r="I126" s="2">
        <v>1.4994948171079201</v>
      </c>
    </row>
    <row r="127" spans="1:9" x14ac:dyDescent="0.25">
      <c r="A127" s="2" t="s">
        <v>120</v>
      </c>
      <c r="B127" s="2" t="s">
        <v>87</v>
      </c>
      <c r="C127" s="2">
        <v>0.58894348330795798</v>
      </c>
      <c r="D127" s="2">
        <v>0.93062017112970397</v>
      </c>
      <c r="E127" s="2">
        <v>1.7046725377440499</v>
      </c>
      <c r="F127" s="2">
        <v>1.27517953515053</v>
      </c>
      <c r="G127" s="2">
        <v>1.35248061269522</v>
      </c>
      <c r="H127" s="2">
        <v>1.53287164866924</v>
      </c>
      <c r="I127" s="2">
        <v>0.969489105045795</v>
      </c>
    </row>
    <row r="128" spans="1:9" x14ac:dyDescent="0.25">
      <c r="A128" s="2" t="s">
        <v>120</v>
      </c>
      <c r="B128" s="2" t="s">
        <v>88</v>
      </c>
      <c r="C128" s="2">
        <v>1.1532130651176</v>
      </c>
      <c r="D128" s="2">
        <v>1.00156040862203</v>
      </c>
      <c r="E128" s="2">
        <v>1.0940489359200001</v>
      </c>
      <c r="F128" s="2">
        <v>0.89167729020118702</v>
      </c>
      <c r="G128" s="2">
        <v>1.0198269970714999</v>
      </c>
      <c r="H128" s="2">
        <v>0.70664188824593999</v>
      </c>
      <c r="I128" s="2">
        <v>0.62589193694293499</v>
      </c>
    </row>
    <row r="129" spans="1:9" x14ac:dyDescent="0.25">
      <c r="A129" s="2" t="s">
        <v>120</v>
      </c>
      <c r="B129" s="2" t="s">
        <v>89</v>
      </c>
      <c r="C129" s="2">
        <v>0.278723053634167</v>
      </c>
      <c r="D129" s="2">
        <v>0.73977494612336203</v>
      </c>
      <c r="E129" s="2">
        <v>0.69029266014695201</v>
      </c>
      <c r="F129" s="2">
        <v>0.59196040965616703</v>
      </c>
      <c r="G129" s="2">
        <v>0.82139270380139395</v>
      </c>
      <c r="H129" s="2">
        <v>0.40571247227489898</v>
      </c>
      <c r="I129" s="2">
        <v>0.37286616861820199</v>
      </c>
    </row>
    <row r="130" spans="1:9" x14ac:dyDescent="0.25">
      <c r="A130" s="2" t="s">
        <v>120</v>
      </c>
      <c r="B130" s="2" t="s">
        <v>90</v>
      </c>
      <c r="C130" s="2">
        <v>0.70724096149206195</v>
      </c>
      <c r="D130" s="2">
        <v>1.0546208359301099</v>
      </c>
      <c r="E130" s="2">
        <v>0.89752143248915695</v>
      </c>
      <c r="F130" s="2">
        <v>0.57644895277917396</v>
      </c>
      <c r="G130" s="2">
        <v>0.75183245353400696</v>
      </c>
      <c r="H130" s="2">
        <v>1.1181232519447799</v>
      </c>
      <c r="I130" s="2">
        <v>0.501952739432454</v>
      </c>
    </row>
    <row r="131" spans="1:9" x14ac:dyDescent="0.25">
      <c r="A131" s="2" t="s">
        <v>120</v>
      </c>
      <c r="B131" s="2" t="s">
        <v>91</v>
      </c>
      <c r="C131" s="2">
        <v>0.93023534864187196</v>
      </c>
      <c r="D131" s="2">
        <v>1.22696533799171</v>
      </c>
      <c r="E131" s="2">
        <v>0.91495979577302899</v>
      </c>
      <c r="F131" s="2">
        <v>0.94887297600507703</v>
      </c>
      <c r="G131" s="2">
        <v>1.1786851100623601</v>
      </c>
      <c r="H131" s="2">
        <v>1.12288193777204</v>
      </c>
      <c r="I131" s="2">
        <v>0.60072755441069603</v>
      </c>
    </row>
    <row r="132" spans="1:9" x14ac:dyDescent="0.25">
      <c r="A132" s="2" t="s">
        <v>120</v>
      </c>
      <c r="B132" s="2" t="s">
        <v>92</v>
      </c>
      <c r="C132" s="2"/>
      <c r="D132" s="2"/>
      <c r="E132" s="2"/>
      <c r="F132" s="2"/>
      <c r="G132" s="2">
        <v>1.88540797680616</v>
      </c>
      <c r="H132" s="2">
        <v>1.6151344403624499</v>
      </c>
      <c r="I132" s="2">
        <v>0.99327610805630695</v>
      </c>
    </row>
    <row r="133" spans="1:9" x14ac:dyDescent="0.25">
      <c r="A133" s="2" t="s">
        <v>120</v>
      </c>
      <c r="B133" s="2" t="s">
        <v>93</v>
      </c>
      <c r="C133" s="2">
        <v>1.0496828705072401</v>
      </c>
      <c r="D133" s="2">
        <v>1.8377738073468199</v>
      </c>
      <c r="E133" s="2">
        <v>0.94018662348389603</v>
      </c>
      <c r="F133" s="2">
        <v>0.89306589215993903</v>
      </c>
      <c r="G133" s="2">
        <v>1.03912968188524</v>
      </c>
      <c r="H133" s="2">
        <v>0.76775513589382205</v>
      </c>
      <c r="I133" s="2">
        <v>0.51697613671422005</v>
      </c>
    </row>
    <row r="134" spans="1:9" x14ac:dyDescent="0.25">
      <c r="A134" s="2" t="s">
        <v>120</v>
      </c>
      <c r="B134" s="2" t="s">
        <v>94</v>
      </c>
      <c r="C134" s="2">
        <v>1.4357321895659001</v>
      </c>
      <c r="D134" s="2">
        <v>2.24313028156757</v>
      </c>
      <c r="E134" s="2">
        <v>1.2447954155504699</v>
      </c>
      <c r="F134" s="2">
        <v>1.16301169618964</v>
      </c>
      <c r="G134" s="2">
        <v>1.04485591873527</v>
      </c>
      <c r="H134" s="2">
        <v>1.0199543088674501</v>
      </c>
      <c r="I134" s="2">
        <v>0.918997172266245</v>
      </c>
    </row>
    <row r="135" spans="1:9" x14ac:dyDescent="0.25">
      <c r="A135" s="2" t="s">
        <v>120</v>
      </c>
      <c r="B135" s="2" t="s">
        <v>95</v>
      </c>
      <c r="C135" s="2">
        <v>3.6380864679813398</v>
      </c>
      <c r="D135" s="2">
        <v>2.1813899278640698</v>
      </c>
      <c r="E135" s="2">
        <v>1.7535675317049</v>
      </c>
      <c r="F135" s="2">
        <v>1.46179860457778</v>
      </c>
      <c r="G135" s="2">
        <v>1.6802664846181901</v>
      </c>
      <c r="H135" s="2">
        <v>1.38815091922879</v>
      </c>
      <c r="I135" s="2">
        <v>1.06707280501723</v>
      </c>
    </row>
    <row r="136" spans="1:9" x14ac:dyDescent="0.25">
      <c r="A136" s="2" t="s">
        <v>120</v>
      </c>
      <c r="B136" s="2" t="s">
        <v>96</v>
      </c>
      <c r="C136" s="2">
        <v>1.4700953848660001</v>
      </c>
      <c r="D136" s="2">
        <v>1.84658579528332</v>
      </c>
      <c r="E136" s="2">
        <v>1.9793512299656899</v>
      </c>
      <c r="F136" s="2">
        <v>1.3305705040693301</v>
      </c>
      <c r="G136" s="2">
        <v>1.57968252897263</v>
      </c>
      <c r="H136" s="2">
        <v>1.19550200179219</v>
      </c>
      <c r="I136" s="2">
        <v>0.94746425747871399</v>
      </c>
    </row>
    <row r="137" spans="1:9" x14ac:dyDescent="0.25">
      <c r="A137" s="2" t="s">
        <v>120</v>
      </c>
      <c r="B137" s="2" t="s">
        <v>97</v>
      </c>
      <c r="C137" s="2">
        <v>4.0657699108123797</v>
      </c>
      <c r="D137" s="2">
        <v>2.27334909141064</v>
      </c>
      <c r="E137" s="2">
        <v>1.5657426789402999</v>
      </c>
      <c r="F137" s="2">
        <v>3.49412970244884</v>
      </c>
      <c r="G137" s="2">
        <v>3.4430611878633499</v>
      </c>
      <c r="H137" s="2">
        <v>2.0894056186080001</v>
      </c>
      <c r="I137" s="2">
        <v>1.4134276658296601</v>
      </c>
    </row>
    <row r="138" spans="1:9" x14ac:dyDescent="0.25">
      <c r="A138" s="2" t="s">
        <v>120</v>
      </c>
      <c r="B138" s="2" t="s">
        <v>98</v>
      </c>
      <c r="C138" s="2">
        <v>2.6149310171604201</v>
      </c>
      <c r="D138" s="2">
        <v>1.5559933148324501</v>
      </c>
      <c r="E138" s="2">
        <v>2.8931446373462699</v>
      </c>
      <c r="F138" s="2">
        <v>1.47238271310925</v>
      </c>
      <c r="G138" s="2">
        <v>1.9410395994782399</v>
      </c>
      <c r="H138" s="2">
        <v>1.21432952582836</v>
      </c>
      <c r="I138" s="2">
        <v>1.0587335564196101</v>
      </c>
    </row>
    <row r="139" spans="1:9" x14ac:dyDescent="0.25">
      <c r="A139" s="2" t="s">
        <v>121</v>
      </c>
      <c r="B139" s="2" t="s">
        <v>83</v>
      </c>
      <c r="C139" s="2">
        <v>0.81704026088118598</v>
      </c>
      <c r="D139" s="2">
        <v>0.93503482639789604</v>
      </c>
      <c r="E139" s="2">
        <v>0.71345288306474697</v>
      </c>
      <c r="F139" s="2">
        <v>0.90541560202837001</v>
      </c>
      <c r="G139" s="2">
        <v>1.1752951890230201</v>
      </c>
      <c r="H139" s="2">
        <v>0.75309867970645405</v>
      </c>
      <c r="I139" s="2">
        <v>0.49295071512460698</v>
      </c>
    </row>
    <row r="140" spans="1:9" x14ac:dyDescent="0.25">
      <c r="A140" s="2" t="s">
        <v>121</v>
      </c>
      <c r="B140" s="2" t="s">
        <v>84</v>
      </c>
      <c r="C140" s="2">
        <v>1.6900127753615399</v>
      </c>
      <c r="D140" s="2">
        <v>1.32774515077472</v>
      </c>
      <c r="E140" s="2">
        <v>1.1004885658621799</v>
      </c>
      <c r="F140" s="2">
        <v>1.02996537461877</v>
      </c>
      <c r="G140" s="2">
        <v>1.4070869423448999</v>
      </c>
      <c r="H140" s="2">
        <v>0.96454368904233001</v>
      </c>
      <c r="I140" s="2">
        <v>0.65050520934164502</v>
      </c>
    </row>
    <row r="141" spans="1:9" x14ac:dyDescent="0.25">
      <c r="A141" s="2" t="s">
        <v>121</v>
      </c>
      <c r="B141" s="2" t="s">
        <v>85</v>
      </c>
      <c r="C141" s="2">
        <v>0.70131774991750695</v>
      </c>
      <c r="D141" s="2">
        <v>0.80326013267040297</v>
      </c>
      <c r="E141" s="2">
        <v>1.40112247318029</v>
      </c>
      <c r="F141" s="2">
        <v>1.4909258112311401</v>
      </c>
      <c r="G141" s="2">
        <v>0.81006130203604698</v>
      </c>
      <c r="H141" s="2">
        <v>0.96431560814380601</v>
      </c>
      <c r="I141" s="2">
        <v>0.60137696564197496</v>
      </c>
    </row>
    <row r="142" spans="1:9" x14ac:dyDescent="0.25">
      <c r="A142" s="2" t="s">
        <v>121</v>
      </c>
      <c r="B142" s="2" t="s">
        <v>86</v>
      </c>
      <c r="C142" s="2">
        <v>0.24018427357077601</v>
      </c>
      <c r="D142" s="2">
        <v>0.561054842546582</v>
      </c>
      <c r="E142" s="2">
        <v>0.41051926091313401</v>
      </c>
      <c r="F142" s="2">
        <v>0.63031828030943904</v>
      </c>
      <c r="G142" s="2">
        <v>0.26682396419346299</v>
      </c>
      <c r="H142" s="2">
        <v>0.45248880051076401</v>
      </c>
      <c r="I142" s="2">
        <v>0.43787830509245401</v>
      </c>
    </row>
    <row r="143" spans="1:9" x14ac:dyDescent="0.25">
      <c r="A143" s="2" t="s">
        <v>121</v>
      </c>
      <c r="B143" s="2" t="s">
        <v>87</v>
      </c>
      <c r="C143" s="2">
        <v>0.30446692835539602</v>
      </c>
      <c r="D143" s="2">
        <v>0.57178712449967894</v>
      </c>
      <c r="E143" s="2">
        <v>1.62894539535046</v>
      </c>
      <c r="F143" s="2">
        <v>0.42853462509810902</v>
      </c>
      <c r="G143" s="2">
        <v>0.55799074470996901</v>
      </c>
      <c r="H143" s="2">
        <v>0.56622968986630395</v>
      </c>
      <c r="I143" s="2">
        <v>0.41171726770699002</v>
      </c>
    </row>
    <row r="144" spans="1:9" x14ac:dyDescent="0.25">
      <c r="A144" s="2" t="s">
        <v>121</v>
      </c>
      <c r="B144" s="2" t="s">
        <v>88</v>
      </c>
      <c r="C144" s="2">
        <v>0.32238357234746201</v>
      </c>
      <c r="D144" s="2">
        <v>0.81738783046603203</v>
      </c>
      <c r="E144" s="2">
        <v>0.93968138098716703</v>
      </c>
      <c r="F144" s="2">
        <v>0.58258716017007794</v>
      </c>
      <c r="G144" s="2">
        <v>0.80952690914273295</v>
      </c>
      <c r="H144" s="2">
        <v>0.44168285094201598</v>
      </c>
      <c r="I144" s="2">
        <v>0.340764690190554</v>
      </c>
    </row>
    <row r="145" spans="1:9" x14ac:dyDescent="0.25">
      <c r="A145" s="2" t="s">
        <v>121</v>
      </c>
      <c r="B145" s="2" t="s">
        <v>89</v>
      </c>
      <c r="C145" s="2">
        <v>0.226239976473153</v>
      </c>
      <c r="D145" s="2">
        <v>0.70469267666339896</v>
      </c>
      <c r="E145" s="2">
        <v>0.66771036945283402</v>
      </c>
      <c r="F145" s="2">
        <v>0.53836968727409795</v>
      </c>
      <c r="G145" s="2">
        <v>0.75949025340378296</v>
      </c>
      <c r="H145" s="2">
        <v>0.32393159344792399</v>
      </c>
      <c r="I145" s="2">
        <v>0.31802784651517901</v>
      </c>
    </row>
    <row r="146" spans="1:9" x14ac:dyDescent="0.25">
      <c r="A146" s="2" t="s">
        <v>121</v>
      </c>
      <c r="B146" s="2" t="s">
        <v>90</v>
      </c>
      <c r="C146" s="2">
        <v>0.41847797110676799</v>
      </c>
      <c r="D146" s="2">
        <v>0.75073377229273297</v>
      </c>
      <c r="E146" s="2">
        <v>0.73024546727538098</v>
      </c>
      <c r="F146" s="2">
        <v>0.45401230454444902</v>
      </c>
      <c r="G146" s="2">
        <v>0.62723690643906604</v>
      </c>
      <c r="H146" s="2">
        <v>0.545854726806283</v>
      </c>
      <c r="I146" s="2">
        <v>0.316847674548626</v>
      </c>
    </row>
    <row r="147" spans="1:9" x14ac:dyDescent="0.25">
      <c r="A147" s="2" t="s">
        <v>121</v>
      </c>
      <c r="B147" s="2" t="s">
        <v>91</v>
      </c>
      <c r="C147" s="2">
        <v>0.25399506557732798</v>
      </c>
      <c r="D147" s="2">
        <v>0.60620601288974296</v>
      </c>
      <c r="E147" s="2">
        <v>0.49922112375497801</v>
      </c>
      <c r="F147" s="2">
        <v>0.52753267809748605</v>
      </c>
      <c r="G147" s="2">
        <v>0.66429683938622497</v>
      </c>
      <c r="H147" s="2">
        <v>0.37819035351276398</v>
      </c>
      <c r="I147" s="2">
        <v>0.22317012771964101</v>
      </c>
    </row>
    <row r="148" spans="1:9" x14ac:dyDescent="0.25">
      <c r="A148" s="2" t="s">
        <v>121</v>
      </c>
      <c r="B148" s="2" t="s">
        <v>92</v>
      </c>
      <c r="C148" s="2"/>
      <c r="D148" s="2"/>
      <c r="E148" s="2"/>
      <c r="F148" s="2"/>
      <c r="G148" s="2">
        <v>0.889860279858112</v>
      </c>
      <c r="H148" s="2">
        <v>0.62623652629554305</v>
      </c>
      <c r="I148" s="2">
        <v>0.29413732700049899</v>
      </c>
    </row>
    <row r="149" spans="1:9" x14ac:dyDescent="0.25">
      <c r="A149" s="2" t="s">
        <v>121</v>
      </c>
      <c r="B149" s="2" t="s">
        <v>93</v>
      </c>
      <c r="C149" s="2">
        <v>0.48573352396488201</v>
      </c>
      <c r="D149" s="2">
        <v>1.0587009601295001</v>
      </c>
      <c r="E149" s="2">
        <v>0.74623813852667797</v>
      </c>
      <c r="F149" s="2">
        <v>0.531756691634655</v>
      </c>
      <c r="G149" s="2">
        <v>0.73549184016883395</v>
      </c>
      <c r="H149" s="2">
        <v>0.38405440282076603</v>
      </c>
      <c r="I149" s="2">
        <v>0.29315019492059902</v>
      </c>
    </row>
    <row r="150" spans="1:9" x14ac:dyDescent="0.25">
      <c r="A150" s="2" t="s">
        <v>121</v>
      </c>
      <c r="B150" s="2" t="s">
        <v>94</v>
      </c>
      <c r="C150" s="2">
        <v>0.459142541512847</v>
      </c>
      <c r="D150" s="2">
        <v>0.55763367563486099</v>
      </c>
      <c r="E150" s="2">
        <v>0.32070383895188598</v>
      </c>
      <c r="F150" s="2">
        <v>0.43012588284909697</v>
      </c>
      <c r="G150" s="2">
        <v>0.51073874346911896</v>
      </c>
      <c r="H150" s="2">
        <v>0.30986736528575398</v>
      </c>
      <c r="I150" s="2">
        <v>0.30044105369597701</v>
      </c>
    </row>
    <row r="151" spans="1:9" x14ac:dyDescent="0.25">
      <c r="A151" s="2" t="s">
        <v>121</v>
      </c>
      <c r="B151" s="2" t="s">
        <v>95</v>
      </c>
      <c r="C151" s="2">
        <v>0.65584830008447204</v>
      </c>
      <c r="D151" s="2">
        <v>0.73620746843516804</v>
      </c>
      <c r="E151" s="2">
        <v>0.75843245722353503</v>
      </c>
      <c r="F151" s="2">
        <v>1.19384778663516</v>
      </c>
      <c r="G151" s="2">
        <v>0.91778328642249096</v>
      </c>
      <c r="H151" s="2">
        <v>0.63551543280482303</v>
      </c>
      <c r="I151" s="2">
        <v>0.47464431263506401</v>
      </c>
    </row>
    <row r="152" spans="1:9" x14ac:dyDescent="0.25">
      <c r="A152" s="2" t="s">
        <v>121</v>
      </c>
      <c r="B152" s="2" t="s">
        <v>96</v>
      </c>
      <c r="C152" s="2">
        <v>0.64638764597475495</v>
      </c>
      <c r="D152" s="2">
        <v>0.75418176129460301</v>
      </c>
      <c r="E152" s="2">
        <v>1.0235633701086</v>
      </c>
      <c r="F152" s="2">
        <v>0.74579739011824098</v>
      </c>
      <c r="G152" s="2">
        <v>0.96755269914865505</v>
      </c>
      <c r="H152" s="2">
        <v>0.59196357615292095</v>
      </c>
      <c r="I152" s="2">
        <v>0.489349151030183</v>
      </c>
    </row>
    <row r="153" spans="1:9" x14ac:dyDescent="0.25">
      <c r="A153" s="2" t="s">
        <v>121</v>
      </c>
      <c r="B153" s="2" t="s">
        <v>97</v>
      </c>
      <c r="C153" s="2">
        <v>1.31774712353945</v>
      </c>
      <c r="D153" s="2">
        <v>0.62652253545820702</v>
      </c>
      <c r="E153" s="2">
        <v>1.0676580481231199</v>
      </c>
      <c r="F153" s="2">
        <v>1.6802994534373299</v>
      </c>
      <c r="G153" s="2">
        <v>0.96092429012060199</v>
      </c>
      <c r="H153" s="2">
        <v>0.784115400165319</v>
      </c>
      <c r="I153" s="2">
        <v>0.97178369760513295</v>
      </c>
    </row>
    <row r="154" spans="1:9" x14ac:dyDescent="0.25">
      <c r="A154" s="2" t="s">
        <v>121</v>
      </c>
      <c r="B154" s="2" t="s">
        <v>98</v>
      </c>
      <c r="C154" s="2">
        <v>1.0554994456469999</v>
      </c>
      <c r="D154" s="2">
        <v>1.1452374979853599</v>
      </c>
      <c r="E154" s="2">
        <v>1.3024738989770399</v>
      </c>
      <c r="F154" s="2">
        <v>0.99374651908874501</v>
      </c>
      <c r="G154" s="2">
        <v>1.0719588026404401</v>
      </c>
      <c r="H154" s="2">
        <v>0.60404259711504005</v>
      </c>
      <c r="I154" s="2">
        <v>0.68894182331860099</v>
      </c>
    </row>
    <row r="155" spans="1:9" x14ac:dyDescent="0.25">
      <c r="A155" s="2" t="s">
        <v>122</v>
      </c>
      <c r="B155" s="2" t="s">
        <v>83</v>
      </c>
      <c r="C155" s="2">
        <v>0.40252977050840899</v>
      </c>
      <c r="D155" s="2">
        <v>6.8510102573782206E-2</v>
      </c>
      <c r="E155" s="2">
        <v>0.15653399750590299</v>
      </c>
      <c r="F155" s="2">
        <v>0.26354391593486098</v>
      </c>
      <c r="G155" s="2">
        <v>0.46510011889040498</v>
      </c>
      <c r="H155" s="2">
        <v>0.32636723481118701</v>
      </c>
      <c r="I155" s="2">
        <v>0.30954037792980699</v>
      </c>
    </row>
    <row r="156" spans="1:9" x14ac:dyDescent="0.25">
      <c r="A156" s="2" t="s">
        <v>122</v>
      </c>
      <c r="B156" s="2" t="s">
        <v>84</v>
      </c>
      <c r="C156" s="2">
        <v>0.43271286413073501</v>
      </c>
      <c r="D156" s="2">
        <v>0.19386195344850399</v>
      </c>
      <c r="E156" s="2">
        <v>0.18214856972917901</v>
      </c>
      <c r="F156" s="2">
        <v>0.496309343725443</v>
      </c>
      <c r="G156" s="2">
        <v>0.214289198629558</v>
      </c>
      <c r="H156" s="2">
        <v>0.31519052572548401</v>
      </c>
      <c r="I156" s="2">
        <v>0.20745021756738399</v>
      </c>
    </row>
    <row r="157" spans="1:9" x14ac:dyDescent="0.25">
      <c r="A157" s="2" t="s">
        <v>122</v>
      </c>
      <c r="B157" s="2" t="s">
        <v>85</v>
      </c>
      <c r="C157" s="2">
        <v>0.34646561834961198</v>
      </c>
      <c r="D157" s="2">
        <v>0.40900702588260202</v>
      </c>
      <c r="E157" s="2">
        <v>0.28060907498002102</v>
      </c>
      <c r="F157" s="2">
        <v>0.27078315615653997</v>
      </c>
      <c r="G157" s="2">
        <v>9.6374563872814206E-2</v>
      </c>
      <c r="H157" s="2">
        <v>0.45024394057691097</v>
      </c>
      <c r="I157" s="2">
        <v>0.93191415071487405</v>
      </c>
    </row>
    <row r="158" spans="1:9" x14ac:dyDescent="0.25">
      <c r="A158" s="2" t="s">
        <v>122</v>
      </c>
      <c r="B158" s="2" t="s">
        <v>86</v>
      </c>
      <c r="C158" s="2">
        <v>0.27321435045450898</v>
      </c>
      <c r="D158" s="2">
        <v>0.106410216540098</v>
      </c>
      <c r="E158" s="2">
        <v>0.200539152137935</v>
      </c>
      <c r="F158" s="2">
        <v>0.16179204685613499</v>
      </c>
      <c r="G158" s="2">
        <v>0.143522524740547</v>
      </c>
      <c r="H158" s="2">
        <v>0.13841100735589901</v>
      </c>
      <c r="I158" s="2">
        <v>0.25746433530002799</v>
      </c>
    </row>
    <row r="159" spans="1:9" x14ac:dyDescent="0.25">
      <c r="A159" s="2" t="s">
        <v>122</v>
      </c>
      <c r="B159" s="2" t="s">
        <v>87</v>
      </c>
      <c r="C159" s="2">
        <v>0.21687261760234799</v>
      </c>
      <c r="D159" s="2">
        <v>0.12782597914338101</v>
      </c>
      <c r="E159" s="2">
        <v>0.340636563487351</v>
      </c>
      <c r="F159" s="2">
        <v>7.3678477201610804E-2</v>
      </c>
      <c r="G159" s="2">
        <v>7.0209940895438194E-2</v>
      </c>
      <c r="H159" s="2">
        <v>0.173446408007294</v>
      </c>
      <c r="I159" s="2">
        <v>0.119615392759442</v>
      </c>
    </row>
    <row r="160" spans="1:9" x14ac:dyDescent="0.25">
      <c r="A160" s="2" t="s">
        <v>122</v>
      </c>
      <c r="B160" s="2" t="s">
        <v>88</v>
      </c>
      <c r="C160" s="2">
        <v>0.74142869561910596</v>
      </c>
      <c r="D160" s="2">
        <v>0.36390740424394602</v>
      </c>
      <c r="E160" s="2">
        <v>0.53107715211808704</v>
      </c>
      <c r="F160" s="2">
        <v>0.245680892840028</v>
      </c>
      <c r="G160" s="2">
        <v>0.21674127783626301</v>
      </c>
      <c r="H160" s="2">
        <v>0.14132315991446401</v>
      </c>
      <c r="I160" s="2">
        <v>0.211290665902197</v>
      </c>
    </row>
    <row r="161" spans="1:9" x14ac:dyDescent="0.25">
      <c r="A161" s="2" t="s">
        <v>122</v>
      </c>
      <c r="B161" s="2" t="s">
        <v>89</v>
      </c>
      <c r="C161" s="2">
        <v>8.2539924187585698E-2</v>
      </c>
      <c r="D161" s="2">
        <v>2.5913241552188999E-2</v>
      </c>
      <c r="E161" s="2">
        <v>5.0815771101042601E-2</v>
      </c>
      <c r="F161" s="2">
        <v>7.0332374889403595E-2</v>
      </c>
      <c r="G161" s="2">
        <v>5.9434882132336497E-2</v>
      </c>
      <c r="H161" s="2">
        <v>4.3941900366917301E-2</v>
      </c>
      <c r="I161" s="2">
        <v>5.7659094454720602E-2</v>
      </c>
    </row>
    <row r="162" spans="1:9" x14ac:dyDescent="0.25">
      <c r="A162" s="2" t="s">
        <v>122</v>
      </c>
      <c r="B162" s="2" t="s">
        <v>90</v>
      </c>
      <c r="C162" s="2">
        <v>0.28232615441083903</v>
      </c>
      <c r="D162" s="2">
        <v>0.137489347252995</v>
      </c>
      <c r="E162" s="2">
        <v>0.20070131868124</v>
      </c>
      <c r="F162" s="2">
        <v>0.119796744547784</v>
      </c>
      <c r="G162" s="2">
        <v>0.11385262478143</v>
      </c>
      <c r="H162" s="2">
        <v>8.6519127944484395E-2</v>
      </c>
      <c r="I162" s="2">
        <v>9.4237545272335396E-2</v>
      </c>
    </row>
    <row r="163" spans="1:9" x14ac:dyDescent="0.25">
      <c r="A163" s="2" t="s">
        <v>122</v>
      </c>
      <c r="B163" s="2" t="s">
        <v>91</v>
      </c>
      <c r="C163" s="2">
        <v>0.100179295986891</v>
      </c>
      <c r="D163" s="2">
        <v>0.126691954210401</v>
      </c>
      <c r="E163" s="2">
        <v>9.9118368234485402E-2</v>
      </c>
      <c r="F163" s="2">
        <v>0.116569618694484</v>
      </c>
      <c r="G163" s="2">
        <v>6.8462180206552106E-2</v>
      </c>
      <c r="H163" s="2">
        <v>9.0276729315519305E-2</v>
      </c>
      <c r="I163" s="2">
        <v>7.6007342431694297E-2</v>
      </c>
    </row>
    <row r="164" spans="1:9" x14ac:dyDescent="0.25">
      <c r="A164" s="2" t="s">
        <v>122</v>
      </c>
      <c r="B164" s="2" t="s">
        <v>92</v>
      </c>
      <c r="C164" s="2"/>
      <c r="D164" s="2"/>
      <c r="E164" s="2"/>
      <c r="F164" s="2"/>
      <c r="G164" s="2">
        <v>0.13857180019840601</v>
      </c>
      <c r="H164" s="2">
        <v>0.103295699227601</v>
      </c>
      <c r="I164" s="2">
        <v>8.88792565092444E-2</v>
      </c>
    </row>
    <row r="165" spans="1:9" x14ac:dyDescent="0.25">
      <c r="A165" s="2" t="s">
        <v>122</v>
      </c>
      <c r="B165" s="2" t="s">
        <v>93</v>
      </c>
      <c r="C165" s="2">
        <v>0.23897283244878101</v>
      </c>
      <c r="D165" s="2">
        <v>0.164072576444596</v>
      </c>
      <c r="E165" s="2">
        <v>0.27722665108740302</v>
      </c>
      <c r="F165" s="2">
        <v>0.13928404077887499</v>
      </c>
      <c r="G165" s="2">
        <v>0.15730008017271799</v>
      </c>
      <c r="H165" s="2">
        <v>0.10883832583203901</v>
      </c>
      <c r="I165" s="2">
        <v>0.12976989382877899</v>
      </c>
    </row>
    <row r="166" spans="1:9" x14ac:dyDescent="0.25">
      <c r="A166" s="2" t="s">
        <v>122</v>
      </c>
      <c r="B166" s="2" t="s">
        <v>94</v>
      </c>
      <c r="C166" s="2">
        <v>0.23048343136906599</v>
      </c>
      <c r="D166" s="2">
        <v>0.181813526432961</v>
      </c>
      <c r="E166" s="2">
        <v>0.16285901656374299</v>
      </c>
      <c r="F166" s="2">
        <v>0.294368760660291</v>
      </c>
      <c r="G166" s="2">
        <v>0.125807570293546</v>
      </c>
      <c r="H166" s="2">
        <v>7.3064834577962798E-2</v>
      </c>
      <c r="I166" s="2">
        <v>0.26405684184283001</v>
      </c>
    </row>
    <row r="167" spans="1:9" x14ac:dyDescent="0.25">
      <c r="A167" s="2" t="s">
        <v>122</v>
      </c>
      <c r="B167" s="2" t="s">
        <v>95</v>
      </c>
      <c r="C167" s="2">
        <v>1.2891958467662299</v>
      </c>
      <c r="D167" s="2">
        <v>0.35994187928736199</v>
      </c>
      <c r="E167" s="2">
        <v>0.32230156939476701</v>
      </c>
      <c r="F167" s="2">
        <v>0.23768485989421601</v>
      </c>
      <c r="G167" s="2">
        <v>0.59647499583661601</v>
      </c>
      <c r="H167" s="2">
        <v>0.31668574083596501</v>
      </c>
      <c r="I167" s="2">
        <v>0.17967636231333001</v>
      </c>
    </row>
    <row r="168" spans="1:9" x14ac:dyDescent="0.25">
      <c r="A168" s="2" t="s">
        <v>122</v>
      </c>
      <c r="B168" s="2" t="s">
        <v>96</v>
      </c>
      <c r="C168" s="2">
        <v>0.45347171835601302</v>
      </c>
      <c r="D168" s="2">
        <v>0.51178899593651295</v>
      </c>
      <c r="E168" s="2">
        <v>0.51053855568170503</v>
      </c>
      <c r="F168" s="2">
        <v>0.26940167881548399</v>
      </c>
      <c r="G168" s="2">
        <v>0.185344472993165</v>
      </c>
      <c r="H168" s="2">
        <v>0.115487456787378</v>
      </c>
      <c r="I168" s="2">
        <v>0.17957527888938801</v>
      </c>
    </row>
    <row r="169" spans="1:9" x14ac:dyDescent="0.25">
      <c r="A169" s="2" t="s">
        <v>122</v>
      </c>
      <c r="B169" s="2" t="s">
        <v>97</v>
      </c>
      <c r="C169" s="2">
        <v>0.23464616388082499</v>
      </c>
      <c r="D169" s="2">
        <v>0.16928460681811</v>
      </c>
      <c r="E169" s="2">
        <v>0.30726797413080897</v>
      </c>
      <c r="F169" s="2">
        <v>0.149601325392723</v>
      </c>
      <c r="G169" s="2">
        <v>0.16351777594536501</v>
      </c>
      <c r="H169" s="2">
        <v>0.192592956591398</v>
      </c>
      <c r="I169" s="2">
        <v>0.21907240152359</v>
      </c>
    </row>
    <row r="170" spans="1:9" x14ac:dyDescent="0.25">
      <c r="A170" s="2" t="s">
        <v>122</v>
      </c>
      <c r="B170" s="2" t="s">
        <v>98</v>
      </c>
      <c r="C170" s="2">
        <v>0.61600184999406304</v>
      </c>
      <c r="D170" s="2">
        <v>7.0124043850228204E-2</v>
      </c>
      <c r="E170" s="2">
        <v>0.172528810799122</v>
      </c>
      <c r="F170" s="2">
        <v>0.74529931880533695</v>
      </c>
      <c r="G170" s="2">
        <v>0.21261398214846799</v>
      </c>
      <c r="H170" s="2">
        <v>0.22354575339704799</v>
      </c>
      <c r="I170" s="2">
        <v>0.210543442517519</v>
      </c>
    </row>
    <row r="171" spans="1:9" x14ac:dyDescent="0.25">
      <c r="A171" s="2" t="s">
        <v>123</v>
      </c>
      <c r="B171" s="2" t="s">
        <v>83</v>
      </c>
      <c r="C171" s="2">
        <v>0.637742644175887</v>
      </c>
      <c r="D171" s="2">
        <v>0.92374375090003003</v>
      </c>
      <c r="E171" s="2">
        <v>0.612303102388978</v>
      </c>
      <c r="F171" s="2">
        <v>1.60548742860556</v>
      </c>
      <c r="G171" s="2">
        <v>0.50397589802742004</v>
      </c>
      <c r="H171" s="2">
        <v>0.4955037496984</v>
      </c>
      <c r="I171" s="2">
        <v>0.32739473972469602</v>
      </c>
    </row>
    <row r="172" spans="1:9" x14ac:dyDescent="0.25">
      <c r="A172" s="2" t="s">
        <v>123</v>
      </c>
      <c r="B172" s="2" t="s">
        <v>84</v>
      </c>
      <c r="C172" s="2">
        <v>0.108107668347657</v>
      </c>
      <c r="D172" s="2">
        <v>0.29335636645555502</v>
      </c>
      <c r="E172" s="2">
        <v>0.15220387140288899</v>
      </c>
      <c r="F172" s="2">
        <v>0.298095284961164</v>
      </c>
      <c r="G172" s="2">
        <v>0.38073963951319501</v>
      </c>
      <c r="H172" s="2">
        <v>0.190481077879667</v>
      </c>
      <c r="I172" s="2">
        <v>0.24118579458445299</v>
      </c>
    </row>
    <row r="173" spans="1:9" x14ac:dyDescent="0.25">
      <c r="A173" s="2" t="s">
        <v>123</v>
      </c>
      <c r="B173" s="2" t="s">
        <v>85</v>
      </c>
      <c r="C173" s="2">
        <v>6.0865793784614696E-3</v>
      </c>
      <c r="D173" s="2">
        <v>3.3897653338499402E-2</v>
      </c>
      <c r="E173" s="2">
        <v>4.1545656858943403E-2</v>
      </c>
      <c r="F173" s="2">
        <v>8.8998342107515799E-3</v>
      </c>
      <c r="G173" s="2">
        <v>2.66899820417166E-2</v>
      </c>
      <c r="H173" s="2">
        <v>0.13121147640049499</v>
      </c>
      <c r="I173" s="2">
        <v>6.5284903394058305E-2</v>
      </c>
    </row>
    <row r="174" spans="1:9" x14ac:dyDescent="0.25">
      <c r="A174" s="2" t="s">
        <v>123</v>
      </c>
      <c r="B174" s="2" t="s">
        <v>86</v>
      </c>
      <c r="C174" s="2">
        <v>0.38479769136756697</v>
      </c>
      <c r="D174" s="2">
        <v>0.15762818511575499</v>
      </c>
      <c r="E174" s="2">
        <v>0.37193833850324198</v>
      </c>
      <c r="F174" s="2">
        <v>7.9895625822246102E-2</v>
      </c>
      <c r="G174" s="2">
        <v>0.54300450719893001</v>
      </c>
      <c r="H174" s="2">
        <v>0.55405050516128496</v>
      </c>
      <c r="I174" s="2">
        <v>1.0019658133387599</v>
      </c>
    </row>
    <row r="175" spans="1:9" x14ac:dyDescent="0.25">
      <c r="A175" s="2" t="s">
        <v>123</v>
      </c>
      <c r="B175" s="2" t="s">
        <v>87</v>
      </c>
      <c r="C175" s="2">
        <v>0.26596959214657501</v>
      </c>
      <c r="D175" s="2">
        <v>0.30896402895450598</v>
      </c>
      <c r="E175" s="2">
        <v>0.58719804510474205</v>
      </c>
      <c r="F175" s="2">
        <v>0.66359965130686804</v>
      </c>
      <c r="G175" s="2">
        <v>0.23164071608334799</v>
      </c>
      <c r="H175" s="2">
        <v>0.79762944951653503</v>
      </c>
      <c r="I175" s="2">
        <v>0.62036914750933603</v>
      </c>
    </row>
    <row r="176" spans="1:9" x14ac:dyDescent="0.25">
      <c r="A176" s="2" t="s">
        <v>123</v>
      </c>
      <c r="B176" s="2" t="s">
        <v>88</v>
      </c>
      <c r="C176" s="2">
        <v>0.51973662339150895</v>
      </c>
      <c r="D176" s="2">
        <v>0.38531487807631498</v>
      </c>
      <c r="E176" s="2">
        <v>0.20341407507657999</v>
      </c>
      <c r="F176" s="2">
        <v>0.50689736381173101</v>
      </c>
      <c r="G176" s="2">
        <v>0.46445205807685902</v>
      </c>
      <c r="H176" s="2">
        <v>0.27636457234620998</v>
      </c>
      <c r="I176" s="2">
        <v>0.215277634561062</v>
      </c>
    </row>
    <row r="177" spans="1:9" x14ac:dyDescent="0.25">
      <c r="A177" s="2" t="s">
        <v>123</v>
      </c>
      <c r="B177" s="2" t="s">
        <v>89</v>
      </c>
      <c r="C177" s="2">
        <v>0.109452614560723</v>
      </c>
      <c r="D177" s="2">
        <v>0.180306751281023</v>
      </c>
      <c r="E177" s="2">
        <v>0.108103849925101</v>
      </c>
      <c r="F177" s="2">
        <v>0.22164960391819499</v>
      </c>
      <c r="G177" s="2">
        <v>0.28369699139148002</v>
      </c>
      <c r="H177" s="2">
        <v>0.171619991306216</v>
      </c>
      <c r="I177" s="2">
        <v>0.11429961305111599</v>
      </c>
    </row>
    <row r="178" spans="1:9" x14ac:dyDescent="0.25">
      <c r="A178" s="2" t="s">
        <v>123</v>
      </c>
      <c r="B178" s="2" t="s">
        <v>90</v>
      </c>
      <c r="C178" s="2">
        <v>0.35155951045453498</v>
      </c>
      <c r="D178" s="2">
        <v>0.40676216594874898</v>
      </c>
      <c r="E178" s="2">
        <v>0.27057221159339001</v>
      </c>
      <c r="F178" s="2">
        <v>0.24892205838114001</v>
      </c>
      <c r="G178" s="2">
        <v>0.30869077891111402</v>
      </c>
      <c r="H178" s="2">
        <v>0.44450652785599198</v>
      </c>
      <c r="I178" s="2">
        <v>0.32953587360680098</v>
      </c>
    </row>
    <row r="179" spans="1:9" x14ac:dyDescent="0.25">
      <c r="A179" s="2" t="s">
        <v>123</v>
      </c>
      <c r="B179" s="2" t="s">
        <v>91</v>
      </c>
      <c r="C179" s="2">
        <v>0.76872184872627303</v>
      </c>
      <c r="D179" s="2">
        <v>0.98222382366657301</v>
      </c>
      <c r="E179" s="2">
        <v>0.60517461970448505</v>
      </c>
      <c r="F179" s="2">
        <v>0.67835520021617401</v>
      </c>
      <c r="G179" s="2">
        <v>1.0405847802758199</v>
      </c>
      <c r="H179" s="2">
        <v>0.59282071888446797</v>
      </c>
      <c r="I179" s="2">
        <v>0.49660773947835002</v>
      </c>
    </row>
    <row r="180" spans="1:9" x14ac:dyDescent="0.25">
      <c r="A180" s="2" t="s">
        <v>123</v>
      </c>
      <c r="B180" s="2" t="s">
        <v>92</v>
      </c>
      <c r="C180" s="2"/>
      <c r="D180" s="2"/>
      <c r="E180" s="2"/>
      <c r="F180" s="2"/>
      <c r="G180" s="2">
        <v>1.36081296950579</v>
      </c>
      <c r="H180" s="2">
        <v>1.2185723520815399</v>
      </c>
      <c r="I180" s="2">
        <v>0.81211216747760795</v>
      </c>
    </row>
    <row r="181" spans="1:9" x14ac:dyDescent="0.25">
      <c r="A181" s="2" t="s">
        <v>123</v>
      </c>
      <c r="B181" s="2" t="s">
        <v>93</v>
      </c>
      <c r="C181" s="2">
        <v>0.72716157883405697</v>
      </c>
      <c r="D181" s="2">
        <v>1.43421124666929</v>
      </c>
      <c r="E181" s="2">
        <v>0.53192819468677</v>
      </c>
      <c r="F181" s="2">
        <v>0.65110307186841998</v>
      </c>
      <c r="G181" s="2">
        <v>0.59838257730007205</v>
      </c>
      <c r="H181" s="2">
        <v>0.36378686781972602</v>
      </c>
      <c r="I181" s="2">
        <v>0.30087144114077102</v>
      </c>
    </row>
    <row r="182" spans="1:9" x14ac:dyDescent="0.25">
      <c r="A182" s="2" t="s">
        <v>123</v>
      </c>
      <c r="B182" s="2" t="s">
        <v>94</v>
      </c>
      <c r="C182" s="2">
        <v>1.12663581967354</v>
      </c>
      <c r="D182" s="2">
        <v>1.8272427842021</v>
      </c>
      <c r="E182" s="2">
        <v>1.0889623314142201</v>
      </c>
      <c r="F182" s="2">
        <v>0.68352501839399304</v>
      </c>
      <c r="G182" s="2">
        <v>1.00819673389196</v>
      </c>
      <c r="H182" s="2">
        <v>0.68847127258777596</v>
      </c>
      <c r="I182" s="2">
        <v>0.51108119077980496</v>
      </c>
    </row>
    <row r="183" spans="1:9" x14ac:dyDescent="0.25">
      <c r="A183" s="2" t="s">
        <v>123</v>
      </c>
      <c r="B183" s="2" t="s">
        <v>95</v>
      </c>
      <c r="C183" s="2">
        <v>1.5920937061309799</v>
      </c>
      <c r="D183" s="2">
        <v>1.4683980494737601</v>
      </c>
      <c r="E183" s="2">
        <v>0.91629093512892701</v>
      </c>
      <c r="F183" s="2">
        <v>1.3303621672093899</v>
      </c>
      <c r="G183" s="2">
        <v>1.26447482034564</v>
      </c>
      <c r="H183" s="2">
        <v>0.94149466603994403</v>
      </c>
      <c r="I183" s="2">
        <v>0.71589238941669497</v>
      </c>
    </row>
    <row r="184" spans="1:9" x14ac:dyDescent="0.25">
      <c r="A184" s="2" t="s">
        <v>123</v>
      </c>
      <c r="B184" s="2" t="s">
        <v>96</v>
      </c>
      <c r="C184" s="2">
        <v>0.72714146226644505</v>
      </c>
      <c r="D184" s="2">
        <v>1.5076862648129501</v>
      </c>
      <c r="E184" s="2">
        <v>1.2803004123270501</v>
      </c>
      <c r="F184" s="2">
        <v>0.891209486871958</v>
      </c>
      <c r="G184" s="2">
        <v>1.1874649673700299</v>
      </c>
      <c r="H184" s="2">
        <v>0.72177485562860999</v>
      </c>
      <c r="I184" s="2">
        <v>0.55701774545013905</v>
      </c>
    </row>
    <row r="185" spans="1:9" x14ac:dyDescent="0.25">
      <c r="A185" s="2" t="s">
        <v>123</v>
      </c>
      <c r="B185" s="2" t="s">
        <v>97</v>
      </c>
      <c r="C185" s="2">
        <v>0.49663898535072798</v>
      </c>
      <c r="D185" s="2">
        <v>0.55807633325457595</v>
      </c>
      <c r="E185" s="2">
        <v>0.65848077647388004</v>
      </c>
      <c r="F185" s="2">
        <v>0.99764456972479798</v>
      </c>
      <c r="G185" s="2">
        <v>1.2300462462007999</v>
      </c>
      <c r="H185" s="2">
        <v>0.98771043121814694</v>
      </c>
      <c r="I185" s="2">
        <v>0.33553438261151303</v>
      </c>
    </row>
    <row r="186" spans="1:9" x14ac:dyDescent="0.25">
      <c r="A186" s="2" t="s">
        <v>123</v>
      </c>
      <c r="B186" s="2" t="s">
        <v>98</v>
      </c>
      <c r="C186" s="2">
        <v>0.89914258569479</v>
      </c>
      <c r="D186" s="2">
        <v>1.1492433957755599</v>
      </c>
      <c r="E186" s="2">
        <v>1.2692075222730601</v>
      </c>
      <c r="F186" s="2">
        <v>0.17966518644243501</v>
      </c>
      <c r="G186" s="2">
        <v>0.85362019017338797</v>
      </c>
      <c r="H186" s="2">
        <v>0.80478293821215596</v>
      </c>
      <c r="I186" s="2">
        <v>0.37832544185221201</v>
      </c>
    </row>
    <row r="187" spans="1:9" x14ac:dyDescent="0.25">
      <c r="A187" s="2" t="s">
        <v>124</v>
      </c>
      <c r="B187" s="2" t="s">
        <v>83</v>
      </c>
      <c r="C187" s="2">
        <v>0.60302182100713297</v>
      </c>
      <c r="D187" s="2">
        <v>0.55924863554537296</v>
      </c>
      <c r="E187" s="2">
        <v>6.9714698474854203E-2</v>
      </c>
      <c r="F187" s="2">
        <v>0.23715961724519699</v>
      </c>
      <c r="G187" s="2">
        <v>7.9767825081944493E-2</v>
      </c>
      <c r="H187" s="2">
        <v>0.12764498824253701</v>
      </c>
      <c r="I187" s="2">
        <v>6.2878662720322595E-2</v>
      </c>
    </row>
    <row r="188" spans="1:9" x14ac:dyDescent="0.25">
      <c r="A188" s="2" t="s">
        <v>124</v>
      </c>
      <c r="B188" s="2" t="s">
        <v>84</v>
      </c>
      <c r="C188" s="2">
        <v>0.23606931790709501</v>
      </c>
      <c r="D188" s="2">
        <v>0.99572921171784401</v>
      </c>
      <c r="E188" s="2">
        <v>0.21721303928643501</v>
      </c>
      <c r="F188" s="2">
        <v>2.2091911523602899E-2</v>
      </c>
      <c r="G188" s="2">
        <v>0.23375370074063501</v>
      </c>
      <c r="H188" s="2">
        <v>0.33970044460147603</v>
      </c>
      <c r="I188" s="2">
        <v>8.1303517799824504E-2</v>
      </c>
    </row>
    <row r="189" spans="1:9" x14ac:dyDescent="0.25">
      <c r="A189" s="2" t="s">
        <v>124</v>
      </c>
      <c r="B189" s="2" t="s">
        <v>85</v>
      </c>
      <c r="C189" s="2">
        <v>0.120509567204863</v>
      </c>
      <c r="D189" s="2">
        <v>0.15943234320729999</v>
      </c>
      <c r="E189" s="2">
        <v>1.4882026880513899E-2</v>
      </c>
      <c r="F189" s="2">
        <v>0.145082664676011</v>
      </c>
      <c r="G189" s="2">
        <v>7.7333813533186899E-2</v>
      </c>
      <c r="H189" s="2">
        <v>8.5646135266870302E-2</v>
      </c>
      <c r="I189" s="2">
        <v>9.7083265427499996E-2</v>
      </c>
    </row>
    <row r="190" spans="1:9" x14ac:dyDescent="0.25">
      <c r="A190" s="2" t="s">
        <v>124</v>
      </c>
      <c r="B190" s="2" t="s">
        <v>86</v>
      </c>
      <c r="C190" s="2">
        <v>0.15619039768353099</v>
      </c>
      <c r="D190" s="2">
        <v>0.38853411097079499</v>
      </c>
      <c r="E190" s="2">
        <v>2.9668796923942899E-2</v>
      </c>
      <c r="F190" s="2">
        <v>3.2630449277348803E-2</v>
      </c>
      <c r="G190" s="2">
        <v>0.69690924137830701</v>
      </c>
      <c r="H190" s="2">
        <v>0.15112435212358799</v>
      </c>
      <c r="I190" s="2">
        <v>6.8277888931334005E-2</v>
      </c>
    </row>
    <row r="191" spans="1:9" x14ac:dyDescent="0.25">
      <c r="A191" s="2" t="s">
        <v>124</v>
      </c>
      <c r="B191" s="2" t="s">
        <v>87</v>
      </c>
      <c r="C191" s="2">
        <v>0.114587508141994</v>
      </c>
      <c r="D191" s="2">
        <v>0.30762942042201802</v>
      </c>
      <c r="E191" s="2">
        <v>0.15225033275783101</v>
      </c>
      <c r="F191" s="2">
        <v>0.25123502127826203</v>
      </c>
      <c r="G191" s="2">
        <v>0.211465661413968</v>
      </c>
      <c r="H191" s="2">
        <v>0.16846141079440699</v>
      </c>
      <c r="I191" s="2">
        <v>0.147409923374653</v>
      </c>
    </row>
    <row r="192" spans="1:9" x14ac:dyDescent="0.25">
      <c r="A192" s="2" t="s">
        <v>124</v>
      </c>
      <c r="B192" s="2" t="s">
        <v>88</v>
      </c>
      <c r="C192" s="2">
        <v>9.0952508617192507E-2</v>
      </c>
      <c r="D192" s="2">
        <v>5.9879373293370002E-2</v>
      </c>
      <c r="E192" s="2">
        <v>2.1454070520121601E-2</v>
      </c>
      <c r="F192" s="2">
        <v>3.5561303957365502E-2</v>
      </c>
      <c r="G192" s="2">
        <v>0.200900854542851</v>
      </c>
      <c r="H192" s="2">
        <v>0.13502403162419799</v>
      </c>
      <c r="I192" s="2">
        <v>5.58377767447382E-2</v>
      </c>
    </row>
    <row r="193" spans="1:9" x14ac:dyDescent="0.25">
      <c r="A193" s="2" t="s">
        <v>124</v>
      </c>
      <c r="B193" s="2" t="s">
        <v>89</v>
      </c>
      <c r="C193" s="2">
        <v>4.0903534682001901E-3</v>
      </c>
      <c r="D193" s="2">
        <v>0.15868121990934</v>
      </c>
      <c r="E193" s="2">
        <v>1.9053423602599699E-2</v>
      </c>
      <c r="F193" s="2">
        <v>4.58373106084764E-2</v>
      </c>
      <c r="G193" s="2">
        <v>2.7744093677029E-2</v>
      </c>
      <c r="H193" s="2">
        <v>3.6683020880445803E-2</v>
      </c>
      <c r="I193" s="2">
        <v>1.9724623416550499E-2</v>
      </c>
    </row>
    <row r="194" spans="1:9" x14ac:dyDescent="0.25">
      <c r="A194" s="2" t="s">
        <v>124</v>
      </c>
      <c r="B194" s="2" t="s">
        <v>90</v>
      </c>
      <c r="C194" s="2">
        <v>0.13188270386308401</v>
      </c>
      <c r="D194" s="2">
        <v>0.140267319511622</v>
      </c>
      <c r="E194" s="2">
        <v>8.3730468759313198E-2</v>
      </c>
      <c r="F194" s="2">
        <v>4.9402989679947502E-2</v>
      </c>
      <c r="G194" s="2">
        <v>8.4075704216957106E-2</v>
      </c>
      <c r="H194" s="2">
        <v>0.15813726931810401</v>
      </c>
      <c r="I194" s="2">
        <v>7.6499249553307905E-2</v>
      </c>
    </row>
    <row r="195" spans="1:9" x14ac:dyDescent="0.25">
      <c r="A195" s="2" t="s">
        <v>124</v>
      </c>
      <c r="B195" s="2" t="s">
        <v>91</v>
      </c>
      <c r="C195" s="2">
        <v>0.36726556718349501</v>
      </c>
      <c r="D195" s="2">
        <v>0.63425260595977295</v>
      </c>
      <c r="E195" s="2">
        <v>0.29960463289171502</v>
      </c>
      <c r="F195" s="2">
        <v>0.241014151833951</v>
      </c>
      <c r="G195" s="2">
        <v>0.50810039974749099</v>
      </c>
      <c r="H195" s="2">
        <v>0.31890878453850702</v>
      </c>
      <c r="I195" s="2">
        <v>0.191676593385637</v>
      </c>
    </row>
    <row r="196" spans="1:9" x14ac:dyDescent="0.25">
      <c r="A196" s="2" t="s">
        <v>124</v>
      </c>
      <c r="B196" s="2" t="s">
        <v>92</v>
      </c>
      <c r="C196" s="2"/>
      <c r="D196" s="2"/>
      <c r="E196" s="2"/>
      <c r="F196" s="2"/>
      <c r="G196" s="2">
        <v>0.247165909968317</v>
      </c>
      <c r="H196" s="2">
        <v>0.29250034131109698</v>
      </c>
      <c r="I196" s="2">
        <v>9.8172016441822094E-2</v>
      </c>
    </row>
    <row r="197" spans="1:9" x14ac:dyDescent="0.25">
      <c r="A197" s="2" t="s">
        <v>124</v>
      </c>
      <c r="B197" s="2" t="s">
        <v>93</v>
      </c>
      <c r="C197" s="2">
        <v>0.59750638902187303</v>
      </c>
      <c r="D197" s="2">
        <v>0.54098512046039104</v>
      </c>
      <c r="E197" s="2">
        <v>0.127318315207958</v>
      </c>
      <c r="F197" s="2">
        <v>0.255317613482475</v>
      </c>
      <c r="G197" s="2">
        <v>0.438122963532805</v>
      </c>
      <c r="H197" s="2">
        <v>0.23584929294884199</v>
      </c>
      <c r="I197" s="2">
        <v>0.234338105656207</v>
      </c>
    </row>
    <row r="198" spans="1:9" x14ac:dyDescent="0.25">
      <c r="A198" s="2" t="s">
        <v>124</v>
      </c>
      <c r="B198" s="2" t="s">
        <v>94</v>
      </c>
      <c r="C198" s="2">
        <v>0.68843471817672297</v>
      </c>
      <c r="D198" s="2">
        <v>1.01067870855331</v>
      </c>
      <c r="E198" s="2">
        <v>0.64313751645386197</v>
      </c>
      <c r="F198" s="2">
        <v>0.78480783849954605</v>
      </c>
      <c r="G198" s="2">
        <v>1.0101065970957299</v>
      </c>
      <c r="H198" s="2">
        <v>0.83313770592212699</v>
      </c>
      <c r="I198" s="2">
        <v>0.58439183048903898</v>
      </c>
    </row>
    <row r="199" spans="1:9" x14ac:dyDescent="0.25">
      <c r="A199" s="2" t="s">
        <v>124</v>
      </c>
      <c r="B199" s="2" t="s">
        <v>95</v>
      </c>
      <c r="C199" s="2">
        <v>1.4135626144707201</v>
      </c>
      <c r="D199" s="2">
        <v>1.76605563610792</v>
      </c>
      <c r="E199" s="2">
        <v>1.1220658197999001</v>
      </c>
      <c r="F199" s="2">
        <v>0.86587704718112901</v>
      </c>
      <c r="G199" s="2">
        <v>1.01813040673733</v>
      </c>
      <c r="H199" s="2">
        <v>0.98902964964508999</v>
      </c>
      <c r="I199" s="2">
        <v>0.69507234729826495</v>
      </c>
    </row>
    <row r="200" spans="1:9" x14ac:dyDescent="0.25">
      <c r="A200" s="2" t="s">
        <v>124</v>
      </c>
      <c r="B200" s="2" t="s">
        <v>96</v>
      </c>
      <c r="C200" s="2">
        <v>0.74762501753866695</v>
      </c>
      <c r="D200" s="2">
        <v>0.853587687015533</v>
      </c>
      <c r="E200" s="2">
        <v>0.57474989444017399</v>
      </c>
      <c r="F200" s="2">
        <v>0.59941834770142999</v>
      </c>
      <c r="G200" s="2">
        <v>0.58446368202567101</v>
      </c>
      <c r="H200" s="2">
        <v>0.66547067835926998</v>
      </c>
      <c r="I200" s="2">
        <v>0.52428850904107105</v>
      </c>
    </row>
    <row r="201" spans="1:9" x14ac:dyDescent="0.25">
      <c r="A201" s="2" t="s">
        <v>124</v>
      </c>
      <c r="B201" s="2" t="s">
        <v>97</v>
      </c>
      <c r="C201" s="2">
        <v>3.4492045640945399</v>
      </c>
      <c r="D201" s="2">
        <v>1.7485823482275</v>
      </c>
      <c r="E201" s="2">
        <v>0.775081757456064</v>
      </c>
      <c r="F201" s="2">
        <v>3.8052387535572101</v>
      </c>
      <c r="G201" s="2">
        <v>2.3282015696167901</v>
      </c>
      <c r="H201" s="2">
        <v>1.51441339403391</v>
      </c>
      <c r="I201" s="2">
        <v>0.84527451545000098</v>
      </c>
    </row>
    <row r="202" spans="1:9" x14ac:dyDescent="0.25">
      <c r="A202" s="2" t="s">
        <v>124</v>
      </c>
      <c r="B202" s="2" t="s">
        <v>98</v>
      </c>
      <c r="C202" s="2">
        <v>1.32324518635869</v>
      </c>
      <c r="D202" s="2">
        <v>0.55423267185687997</v>
      </c>
      <c r="E202" s="2">
        <v>0.90641388669610001</v>
      </c>
      <c r="F202" s="2">
        <v>0.108663819264621</v>
      </c>
      <c r="G202" s="2">
        <v>0.129745027516037</v>
      </c>
      <c r="H202" s="2">
        <v>0.383225223049521</v>
      </c>
      <c r="I202" s="2">
        <v>0.64749247394502196</v>
      </c>
    </row>
    <row r="203" spans="1:9" x14ac:dyDescent="0.25">
      <c r="A203" s="2" t="s">
        <v>125</v>
      </c>
      <c r="B203" s="2" t="s">
        <v>83</v>
      </c>
      <c r="C203" s="2">
        <v>2.4155324324965499</v>
      </c>
      <c r="D203" s="2">
        <v>0.65513947047293197</v>
      </c>
      <c r="E203" s="2">
        <v>0.43286341242492199</v>
      </c>
      <c r="F203" s="2">
        <v>1.0809678584337199</v>
      </c>
      <c r="G203" s="2">
        <v>0.46843979507684702</v>
      </c>
      <c r="H203" s="2">
        <v>0.253754365257919</v>
      </c>
      <c r="I203" s="2">
        <v>0.71706683374941305</v>
      </c>
    </row>
    <row r="204" spans="1:9" x14ac:dyDescent="0.25">
      <c r="A204" s="2" t="s">
        <v>125</v>
      </c>
      <c r="B204" s="2" t="s">
        <v>84</v>
      </c>
      <c r="C204" s="2">
        <v>0.52672298625111602</v>
      </c>
      <c r="D204" s="2">
        <v>1.07713667675853</v>
      </c>
      <c r="E204" s="2">
        <v>0.124343449715525</v>
      </c>
      <c r="F204" s="2">
        <v>0.246320851147175</v>
      </c>
      <c r="G204" s="2">
        <v>1.03797120973468</v>
      </c>
      <c r="H204" s="2">
        <v>0.75295087881386302</v>
      </c>
      <c r="I204" s="2">
        <v>1.75572037696838</v>
      </c>
    </row>
    <row r="205" spans="1:9" x14ac:dyDescent="0.25">
      <c r="A205" s="2" t="s">
        <v>125</v>
      </c>
      <c r="B205" s="2" t="s">
        <v>85</v>
      </c>
      <c r="C205" s="2">
        <v>0.22009490057826001</v>
      </c>
      <c r="D205" s="2">
        <v>0.55607724934816405</v>
      </c>
      <c r="E205" s="2">
        <v>0.148419989272952</v>
      </c>
      <c r="F205" s="2">
        <v>0.306670344434679</v>
      </c>
      <c r="G205" s="2">
        <v>0.49611418507993199</v>
      </c>
      <c r="H205" s="2">
        <v>0.27436970267444799</v>
      </c>
      <c r="I205" s="2">
        <v>0.73568564839661099</v>
      </c>
    </row>
    <row r="206" spans="1:9" x14ac:dyDescent="0.25">
      <c r="A206" s="2" t="s">
        <v>125</v>
      </c>
      <c r="B206" s="2" t="s">
        <v>86</v>
      </c>
      <c r="C206" s="2">
        <v>0.82188919186592102</v>
      </c>
      <c r="D206" s="2">
        <v>1.3024499639868701</v>
      </c>
      <c r="E206" s="2">
        <v>0.29526355210691702</v>
      </c>
      <c r="F206" s="2">
        <v>0.64460211433470205</v>
      </c>
      <c r="G206" s="2">
        <v>0.55849011987447705</v>
      </c>
      <c r="H206" s="2">
        <v>0.467893062159419</v>
      </c>
      <c r="I206" s="2">
        <v>1.0304148308932799</v>
      </c>
    </row>
    <row r="207" spans="1:9" x14ac:dyDescent="0.25">
      <c r="A207" s="2" t="s">
        <v>125</v>
      </c>
      <c r="B207" s="2" t="s">
        <v>87</v>
      </c>
      <c r="C207" s="2">
        <v>0.31637691427022202</v>
      </c>
      <c r="D207" s="2">
        <v>0.27742972597479798</v>
      </c>
      <c r="E207" s="2">
        <v>0.340322288684547</v>
      </c>
      <c r="F207" s="2">
        <v>1.34360697120428</v>
      </c>
      <c r="G207" s="2">
        <v>0.783955678343773</v>
      </c>
      <c r="H207" s="2">
        <v>0.93189375475048997</v>
      </c>
      <c r="I207" s="2">
        <v>0.59824595227837596</v>
      </c>
    </row>
    <row r="208" spans="1:9" x14ac:dyDescent="0.25">
      <c r="A208" s="2" t="s">
        <v>125</v>
      </c>
      <c r="B208" s="2" t="s">
        <v>88</v>
      </c>
      <c r="C208" s="2">
        <v>0.47087254934012901</v>
      </c>
      <c r="D208" s="2">
        <v>0.253874785266817</v>
      </c>
      <c r="E208" s="2">
        <v>0.173708994407207</v>
      </c>
      <c r="F208" s="2">
        <v>0.233175116591156</v>
      </c>
      <c r="G208" s="2">
        <v>0.19539278000593199</v>
      </c>
      <c r="H208" s="2">
        <v>0.199869088828564</v>
      </c>
      <c r="I208" s="2">
        <v>0.458446750417352</v>
      </c>
    </row>
    <row r="209" spans="1:9" x14ac:dyDescent="0.25">
      <c r="A209" s="2" t="s">
        <v>125</v>
      </c>
      <c r="B209" s="2" t="s">
        <v>89</v>
      </c>
      <c r="C209" s="2">
        <v>6.1882636509835699E-2</v>
      </c>
      <c r="D209" s="2">
        <v>7.2478060610592407E-2</v>
      </c>
      <c r="E209" s="2">
        <v>2.37377258599736E-2</v>
      </c>
      <c r="F209" s="2">
        <v>3.5306881181895698E-2</v>
      </c>
      <c r="G209" s="2">
        <v>4.81974042486399E-2</v>
      </c>
      <c r="H209" s="2">
        <v>7.12639885023236E-2</v>
      </c>
      <c r="I209" s="2">
        <v>0.108498020563275</v>
      </c>
    </row>
    <row r="210" spans="1:9" x14ac:dyDescent="0.25">
      <c r="A210" s="2" t="s">
        <v>125</v>
      </c>
      <c r="B210" s="2" t="s">
        <v>90</v>
      </c>
      <c r="C210" s="2">
        <v>0.11731634149327901</v>
      </c>
      <c r="D210" s="2">
        <v>0.144311494659632</v>
      </c>
      <c r="E210" s="2">
        <v>0.139671715442091</v>
      </c>
      <c r="F210" s="2">
        <v>5.4698303574696197E-2</v>
      </c>
      <c r="G210" s="2">
        <v>0.293338880874217</v>
      </c>
      <c r="H210" s="2">
        <v>0.19615252967923899</v>
      </c>
      <c r="I210" s="2">
        <v>0.20290776155889001</v>
      </c>
    </row>
    <row r="211" spans="1:9" x14ac:dyDescent="0.25">
      <c r="A211" s="2" t="s">
        <v>125</v>
      </c>
      <c r="B211" s="2" t="s">
        <v>91</v>
      </c>
      <c r="C211" s="2">
        <v>7.0523365866392906E-2</v>
      </c>
      <c r="D211" s="2">
        <v>8.3813525270670694E-2</v>
      </c>
      <c r="E211" s="2">
        <v>9.8018581047654194E-2</v>
      </c>
      <c r="F211" s="2">
        <v>0.131169252563268</v>
      </c>
      <c r="G211" s="2">
        <v>0.28398807626217598</v>
      </c>
      <c r="H211" s="2">
        <v>0.41798455640673599</v>
      </c>
      <c r="I211" s="2">
        <v>0.17557687824592</v>
      </c>
    </row>
    <row r="212" spans="1:9" x14ac:dyDescent="0.25">
      <c r="A212" s="2" t="s">
        <v>125</v>
      </c>
      <c r="B212" s="2" t="s">
        <v>92</v>
      </c>
      <c r="C212" s="2"/>
      <c r="D212" s="2"/>
      <c r="E212" s="2"/>
      <c r="F212" s="2"/>
      <c r="G212" s="2">
        <v>0.46468079090118403</v>
      </c>
      <c r="H212" s="2">
        <v>0.397881725803018</v>
      </c>
      <c r="I212" s="2">
        <v>0.37123055662959797</v>
      </c>
    </row>
    <row r="213" spans="1:9" x14ac:dyDescent="0.25">
      <c r="A213" s="2" t="s">
        <v>125</v>
      </c>
      <c r="B213" s="2" t="s">
        <v>93</v>
      </c>
      <c r="C213" s="2">
        <v>2.96572921797633E-2</v>
      </c>
      <c r="D213" s="2">
        <v>4.1780711035244202E-2</v>
      </c>
      <c r="E213" s="2">
        <v>0.17307234229519999</v>
      </c>
      <c r="F213" s="2">
        <v>9.9877221509814304E-2</v>
      </c>
      <c r="G213" s="2">
        <v>0.220258394256234</v>
      </c>
      <c r="H213" s="2">
        <v>0.166727916803211</v>
      </c>
      <c r="I213" s="2">
        <v>0.142071710433811</v>
      </c>
    </row>
    <row r="214" spans="1:9" x14ac:dyDescent="0.25">
      <c r="A214" s="2" t="s">
        <v>125</v>
      </c>
      <c r="B214" s="2" t="s">
        <v>94</v>
      </c>
      <c r="C214" s="2">
        <v>7.9387013101950302E-2</v>
      </c>
      <c r="D214" s="2">
        <v>0.35545462742447897</v>
      </c>
      <c r="E214" s="2">
        <v>0.41065476834774001</v>
      </c>
      <c r="F214" s="2">
        <v>0.21566192153841299</v>
      </c>
      <c r="G214" s="2">
        <v>0.58873598463833299</v>
      </c>
      <c r="H214" s="2">
        <v>0.51517598330974601</v>
      </c>
      <c r="I214" s="2">
        <v>0.49151228740811298</v>
      </c>
    </row>
    <row r="215" spans="1:9" x14ac:dyDescent="0.25">
      <c r="A215" s="2" t="s">
        <v>125</v>
      </c>
      <c r="B215" s="2" t="s">
        <v>95</v>
      </c>
      <c r="C215" s="2">
        <v>0.29805533122271299</v>
      </c>
      <c r="D215" s="2">
        <v>0.106441043317318</v>
      </c>
      <c r="E215" s="2">
        <v>0.11668314691633</v>
      </c>
      <c r="F215" s="2">
        <v>0.154389510862529</v>
      </c>
      <c r="G215" s="2">
        <v>0.19951825961470601</v>
      </c>
      <c r="H215" s="2">
        <v>0.200294423848391</v>
      </c>
      <c r="I215" s="2">
        <v>0.23456891067326099</v>
      </c>
    </row>
    <row r="216" spans="1:9" x14ac:dyDescent="0.25">
      <c r="A216" s="2" t="s">
        <v>125</v>
      </c>
      <c r="B216" s="2" t="s">
        <v>96</v>
      </c>
      <c r="C216" s="2">
        <v>2.53658636211185E-3</v>
      </c>
      <c r="D216" s="2">
        <v>5.9712713118642603E-2</v>
      </c>
      <c r="E216" s="2">
        <v>1.6211402544286099E-2</v>
      </c>
      <c r="F216" s="2">
        <v>0.12890810612589099</v>
      </c>
      <c r="G216" s="2">
        <v>0.42667174711823502</v>
      </c>
      <c r="H216" s="2">
        <v>0.15333528863266099</v>
      </c>
      <c r="I216" s="2">
        <v>0.47163609415292701</v>
      </c>
    </row>
    <row r="217" spans="1:9" x14ac:dyDescent="0.25">
      <c r="A217" s="2" t="s">
        <v>125</v>
      </c>
      <c r="B217" s="2" t="s">
        <v>97</v>
      </c>
      <c r="C217" s="2">
        <v>0</v>
      </c>
      <c r="D217" s="2">
        <v>0</v>
      </c>
      <c r="E217" s="2">
        <v>0</v>
      </c>
      <c r="F217" s="2">
        <v>4.3000839650630999E-2</v>
      </c>
      <c r="G217" s="2">
        <v>0.11556419776752599</v>
      </c>
      <c r="H217" s="2">
        <v>0.35705426707863802</v>
      </c>
      <c r="I217" s="2">
        <v>0</v>
      </c>
    </row>
    <row r="218" spans="1:9" x14ac:dyDescent="0.25">
      <c r="A218" s="2" t="s">
        <v>125</v>
      </c>
      <c r="B218" s="2" t="s">
        <v>98</v>
      </c>
      <c r="C218" s="2">
        <v>4.00600780267268E-2</v>
      </c>
      <c r="D218" s="2">
        <v>0.152568961493671</v>
      </c>
      <c r="E218" s="2">
        <v>0.228844163939357</v>
      </c>
      <c r="F218" s="2">
        <v>0.54605137556791306</v>
      </c>
      <c r="G218" s="2">
        <v>0.113519362639636</v>
      </c>
      <c r="H218" s="2">
        <v>0.22335450630635001</v>
      </c>
      <c r="I218" s="2">
        <v>0.33427891321480302</v>
      </c>
    </row>
    <row r="219" spans="1:9" x14ac:dyDescent="0.25">
      <c r="A219" s="2" t="s">
        <v>126</v>
      </c>
      <c r="B219" s="2" t="s">
        <v>83</v>
      </c>
      <c r="C219" s="2">
        <v>0.151517509948462</v>
      </c>
      <c r="D219" s="2">
        <v>0.13880769256502401</v>
      </c>
      <c r="E219" s="2">
        <v>9.4465783331543193E-2</v>
      </c>
      <c r="F219" s="2">
        <v>0</v>
      </c>
      <c r="G219" s="2">
        <v>9.1220636386424303E-2</v>
      </c>
      <c r="H219" s="2">
        <v>0.42609525844454799</v>
      </c>
      <c r="I219" s="2">
        <v>0.176735292188823</v>
      </c>
    </row>
    <row r="220" spans="1:9" x14ac:dyDescent="0.25">
      <c r="A220" s="2" t="s">
        <v>126</v>
      </c>
      <c r="B220" s="2" t="s">
        <v>84</v>
      </c>
      <c r="C220" s="2">
        <v>0.70936786942184005</v>
      </c>
      <c r="D220" s="2">
        <v>0.31721994746476401</v>
      </c>
      <c r="E220" s="2">
        <v>9.8691566381603493E-2</v>
      </c>
      <c r="F220" s="2">
        <v>0</v>
      </c>
      <c r="G220" s="2">
        <v>0.29069650918245299</v>
      </c>
      <c r="H220" s="2">
        <v>0.129038118757308</v>
      </c>
      <c r="I220" s="2">
        <v>0.160089181736112</v>
      </c>
    </row>
    <row r="221" spans="1:9" x14ac:dyDescent="0.25">
      <c r="A221" s="2" t="s">
        <v>126</v>
      </c>
      <c r="B221" s="2" t="s">
        <v>85</v>
      </c>
      <c r="C221" s="2">
        <v>2.1218341134954199E-2</v>
      </c>
      <c r="D221" s="2">
        <v>8.5972686065360904E-2</v>
      </c>
      <c r="E221" s="2">
        <v>9.7570026991888895E-2</v>
      </c>
      <c r="F221" s="2">
        <v>0</v>
      </c>
      <c r="G221" s="2">
        <v>0.28359049465507302</v>
      </c>
      <c r="H221" s="2">
        <v>0.88064242154359795</v>
      </c>
      <c r="I221" s="2">
        <v>1.7722307529766099E-2</v>
      </c>
    </row>
    <row r="222" spans="1:9" x14ac:dyDescent="0.25">
      <c r="A222" s="2" t="s">
        <v>126</v>
      </c>
      <c r="B222" s="2" t="s">
        <v>86</v>
      </c>
      <c r="C222" s="2">
        <v>0.221549184061587</v>
      </c>
      <c r="D222" s="2">
        <v>0.22382750175893301</v>
      </c>
      <c r="E222" s="2">
        <v>0.10388428345322601</v>
      </c>
      <c r="F222" s="2">
        <v>6.9700874155387296E-2</v>
      </c>
      <c r="G222" s="2">
        <v>3.7244046689011198E-2</v>
      </c>
      <c r="H222" s="2">
        <v>0.16254767542704901</v>
      </c>
      <c r="I222" s="2">
        <v>0.167599285487086</v>
      </c>
    </row>
    <row r="223" spans="1:9" x14ac:dyDescent="0.25">
      <c r="A223" s="2" t="s">
        <v>126</v>
      </c>
      <c r="B223" s="2" t="s">
        <v>87</v>
      </c>
      <c r="C223" s="2">
        <v>4.38002811279148E-2</v>
      </c>
      <c r="D223" s="2">
        <v>9.7634748090058607E-2</v>
      </c>
      <c r="E223" s="2">
        <v>0.138444779440761</v>
      </c>
      <c r="F223" s="2">
        <v>5.8284349506720901E-2</v>
      </c>
      <c r="G223" s="2">
        <v>5.0850160187110298E-2</v>
      </c>
      <c r="H223" s="2">
        <v>0.31905504874885099</v>
      </c>
      <c r="I223" s="2">
        <v>0.176475429907441</v>
      </c>
    </row>
    <row r="224" spans="1:9" x14ac:dyDescent="0.25">
      <c r="A224" s="2" t="s">
        <v>126</v>
      </c>
      <c r="B224" s="2" t="s">
        <v>88</v>
      </c>
      <c r="C224" s="2">
        <v>0.17868269933387601</v>
      </c>
      <c r="D224" s="2">
        <v>0.36598711740225598</v>
      </c>
      <c r="E224" s="2">
        <v>9.89663763903081E-2</v>
      </c>
      <c r="F224" s="2">
        <v>0</v>
      </c>
      <c r="G224" s="2">
        <v>5.1614217227324802E-2</v>
      </c>
      <c r="H224" s="2">
        <v>0.198957952670753</v>
      </c>
      <c r="I224" s="2">
        <v>9.0982363326474996E-2</v>
      </c>
    </row>
    <row r="225" spans="1:9" x14ac:dyDescent="0.25">
      <c r="A225" s="2" t="s">
        <v>126</v>
      </c>
      <c r="B225" s="2" t="s">
        <v>89</v>
      </c>
      <c r="C225" s="2">
        <v>9.7065931186079996E-3</v>
      </c>
      <c r="D225" s="2">
        <v>6.2498234910890502E-2</v>
      </c>
      <c r="E225" s="2">
        <v>2.2582347446586899E-2</v>
      </c>
      <c r="F225" s="2">
        <v>0</v>
      </c>
      <c r="G225" s="2">
        <v>1.8123509653378299E-2</v>
      </c>
      <c r="H225" s="2">
        <v>5.3925055544823401E-2</v>
      </c>
      <c r="I225" s="2">
        <v>5.4387841373682001E-2</v>
      </c>
    </row>
    <row r="226" spans="1:9" x14ac:dyDescent="0.25">
      <c r="A226" s="2" t="s">
        <v>126</v>
      </c>
      <c r="B226" s="2" t="s">
        <v>90</v>
      </c>
      <c r="C226" s="2">
        <v>4.8408441944047802E-2</v>
      </c>
      <c r="D226" s="2">
        <v>9.8037405405193595E-2</v>
      </c>
      <c r="E226" s="2">
        <v>8.0463208723813295E-2</v>
      </c>
      <c r="F226" s="2">
        <v>0</v>
      </c>
      <c r="G226" s="2">
        <v>0.14052774058654899</v>
      </c>
      <c r="H226" s="2">
        <v>0.28696400113403803</v>
      </c>
      <c r="I226" s="2">
        <v>6.9261854514479596E-2</v>
      </c>
    </row>
    <row r="227" spans="1:9" x14ac:dyDescent="0.25">
      <c r="A227" s="2" t="s">
        <v>126</v>
      </c>
      <c r="B227" s="2" t="s">
        <v>91</v>
      </c>
      <c r="C227" s="2">
        <v>1.4205783372744901E-2</v>
      </c>
      <c r="D227" s="2">
        <v>0.15101295430213199</v>
      </c>
      <c r="E227" s="2">
        <v>0.126483663916588</v>
      </c>
      <c r="F227" s="2">
        <v>0</v>
      </c>
      <c r="G227" s="2">
        <v>3.8056448101997403E-2</v>
      </c>
      <c r="H227" s="2">
        <v>0.16439023893326499</v>
      </c>
      <c r="I227" s="2">
        <v>7.4360851431265501E-2</v>
      </c>
    </row>
    <row r="228" spans="1:9" x14ac:dyDescent="0.25">
      <c r="A228" s="2" t="s">
        <v>126</v>
      </c>
      <c r="B228" s="2" t="s">
        <v>92</v>
      </c>
      <c r="C228" s="2"/>
      <c r="D228" s="2"/>
      <c r="E228" s="2"/>
      <c r="F228" s="2"/>
      <c r="G228" s="2">
        <v>0.14706054935231799</v>
      </c>
      <c r="H228" s="2">
        <v>0.31336748506873802</v>
      </c>
      <c r="I228" s="2">
        <v>0.12671211734414101</v>
      </c>
    </row>
    <row r="229" spans="1:9" x14ac:dyDescent="0.25">
      <c r="A229" s="2" t="s">
        <v>126</v>
      </c>
      <c r="B229" s="2" t="s">
        <v>93</v>
      </c>
      <c r="C229" s="2">
        <v>3.5491341259330497E-2</v>
      </c>
      <c r="D229" s="2">
        <v>0.13602589024230799</v>
      </c>
      <c r="E229" s="2">
        <v>0.12180104386061399</v>
      </c>
      <c r="F229" s="2">
        <v>0</v>
      </c>
      <c r="G229" s="2">
        <v>4.6991981798782903E-2</v>
      </c>
      <c r="H229" s="2">
        <v>0.32518785446882198</v>
      </c>
      <c r="I229" s="2">
        <v>0.13527378905564499</v>
      </c>
    </row>
    <row r="230" spans="1:9" x14ac:dyDescent="0.25">
      <c r="A230" s="2" t="s">
        <v>126</v>
      </c>
      <c r="B230" s="2" t="s">
        <v>94</v>
      </c>
      <c r="C230" s="2">
        <v>0.15086126513779199</v>
      </c>
      <c r="D230" s="2">
        <v>0.134178518783301</v>
      </c>
      <c r="E230" s="2">
        <v>4.1557176155038199E-2</v>
      </c>
      <c r="F230" s="2">
        <v>0</v>
      </c>
      <c r="G230" s="2">
        <v>7.4441207107156501E-2</v>
      </c>
      <c r="H230" s="2">
        <v>0.195191998500377</v>
      </c>
      <c r="I230" s="2">
        <v>8.0502632772550001E-2</v>
      </c>
    </row>
    <row r="231" spans="1:9" x14ac:dyDescent="0.25">
      <c r="A231" s="2" t="s">
        <v>126</v>
      </c>
      <c r="B231" s="2" t="s">
        <v>95</v>
      </c>
      <c r="C231" s="2">
        <v>4.9786741146817803E-2</v>
      </c>
      <c r="D231" s="2">
        <v>9.8726910073310095E-2</v>
      </c>
      <c r="E231" s="2">
        <v>0.16735160024836701</v>
      </c>
      <c r="F231" s="2">
        <v>0</v>
      </c>
      <c r="G231" s="2">
        <v>6.5237731905654101E-2</v>
      </c>
      <c r="H231" s="2">
        <v>0.305717904120684</v>
      </c>
      <c r="I231" s="2">
        <v>6.1301444657146903E-2</v>
      </c>
    </row>
    <row r="232" spans="1:9" x14ac:dyDescent="0.25">
      <c r="A232" s="2" t="s">
        <v>126</v>
      </c>
      <c r="B232" s="2" t="s">
        <v>96</v>
      </c>
      <c r="C232" s="2">
        <v>5.3854315774515299E-2</v>
      </c>
      <c r="D232" s="2">
        <v>0.607346696779132</v>
      </c>
      <c r="E232" s="2">
        <v>7.1092357393354205E-2</v>
      </c>
      <c r="F232" s="2">
        <v>3.1530487467534798E-2</v>
      </c>
      <c r="G232" s="2">
        <v>0.15085232444107499</v>
      </c>
      <c r="H232" s="2">
        <v>0.28873002156615302</v>
      </c>
      <c r="I232" s="2">
        <v>0.330962659791112</v>
      </c>
    </row>
    <row r="233" spans="1:9" x14ac:dyDescent="0.25">
      <c r="A233" s="2" t="s">
        <v>126</v>
      </c>
      <c r="B233" s="2" t="s">
        <v>97</v>
      </c>
      <c r="C233" s="2">
        <v>2.59748980170116E-2</v>
      </c>
      <c r="D233" s="2">
        <v>4.1759083978831803E-2</v>
      </c>
      <c r="E233" s="2">
        <v>0.19144891994074001</v>
      </c>
      <c r="F233" s="2">
        <v>0</v>
      </c>
      <c r="G233" s="2">
        <v>0</v>
      </c>
      <c r="H233" s="2">
        <v>0.37315646186471002</v>
      </c>
      <c r="I233" s="2">
        <v>0.30589581001549998</v>
      </c>
    </row>
    <row r="234" spans="1:9" x14ac:dyDescent="0.25">
      <c r="A234" s="2" t="s">
        <v>126</v>
      </c>
      <c r="B234" s="2" t="s">
        <v>98</v>
      </c>
      <c r="C234" s="2">
        <v>0.59724878519773505</v>
      </c>
      <c r="D234" s="2">
        <v>0.76595693826675404</v>
      </c>
      <c r="E234" s="2">
        <v>0.64575993455946401</v>
      </c>
      <c r="F234" s="2">
        <v>2.2023534984327901E-2</v>
      </c>
      <c r="G234" s="2">
        <v>0.57774358429014705</v>
      </c>
      <c r="H234" s="2">
        <v>4.0393130620941499E-2</v>
      </c>
      <c r="I234" s="2">
        <v>9.2698627850040793E-2</v>
      </c>
    </row>
    <row r="237" spans="1:9" x14ac:dyDescent="0.25">
      <c r="A237" s="31" t="s">
        <v>79</v>
      </c>
      <c r="B237" s="31"/>
      <c r="C237" s="31"/>
      <c r="D237" s="31"/>
      <c r="E237" s="31"/>
      <c r="F237" s="31"/>
      <c r="G237" s="31"/>
      <c r="H237" s="31"/>
      <c r="I237" s="31"/>
    </row>
    <row r="238" spans="1:9" x14ac:dyDescent="0.25">
      <c r="A238" s="4" t="s">
        <v>64</v>
      </c>
      <c r="B238" s="4" t="s">
        <v>5</v>
      </c>
      <c r="C238" s="4" t="s">
        <v>66</v>
      </c>
      <c r="D238" s="4" t="s">
        <v>67</v>
      </c>
      <c r="E238" s="4" t="s">
        <v>68</v>
      </c>
      <c r="F238" s="4" t="s">
        <v>69</v>
      </c>
      <c r="G238" s="4" t="s">
        <v>70</v>
      </c>
      <c r="H238" s="4" t="s">
        <v>71</v>
      </c>
      <c r="I238" s="4" t="s">
        <v>72</v>
      </c>
    </row>
    <row r="239" spans="1:9" x14ac:dyDescent="0.25">
      <c r="A239" s="3" t="s">
        <v>120</v>
      </c>
      <c r="B239" s="3" t="s">
        <v>83</v>
      </c>
      <c r="C239" s="3">
        <v>48960</v>
      </c>
      <c r="D239" s="3">
        <v>55740</v>
      </c>
      <c r="E239" s="3">
        <v>61022</v>
      </c>
      <c r="F239" s="3">
        <v>63253</v>
      </c>
      <c r="G239" s="3">
        <v>67962</v>
      </c>
      <c r="H239" s="3">
        <v>71214</v>
      </c>
      <c r="I239" s="3">
        <v>78288</v>
      </c>
    </row>
    <row r="240" spans="1:9" x14ac:dyDescent="0.25">
      <c r="A240" s="3" t="s">
        <v>120</v>
      </c>
      <c r="B240" s="3" t="s">
        <v>84</v>
      </c>
      <c r="C240" s="3">
        <v>72906</v>
      </c>
      <c r="D240" s="3">
        <v>70644</v>
      </c>
      <c r="E240" s="3">
        <v>84271</v>
      </c>
      <c r="F240" s="3">
        <v>91715</v>
      </c>
      <c r="G240" s="3">
        <v>86006</v>
      </c>
      <c r="H240" s="3">
        <v>106404</v>
      </c>
      <c r="I240" s="3">
        <v>110893</v>
      </c>
    </row>
    <row r="241" spans="1:9" x14ac:dyDescent="0.25">
      <c r="A241" s="3" t="s">
        <v>120</v>
      </c>
      <c r="B241" s="3" t="s">
        <v>85</v>
      </c>
      <c r="C241" s="3">
        <v>125276</v>
      </c>
      <c r="D241" s="3">
        <v>141181</v>
      </c>
      <c r="E241" s="3">
        <v>150921</v>
      </c>
      <c r="F241" s="3">
        <v>162237</v>
      </c>
      <c r="G241" s="3">
        <v>190294</v>
      </c>
      <c r="H241" s="3">
        <v>201041</v>
      </c>
      <c r="I241" s="3">
        <v>211193</v>
      </c>
    </row>
    <row r="242" spans="1:9" x14ac:dyDescent="0.25">
      <c r="A242" s="3" t="s">
        <v>120</v>
      </c>
      <c r="B242" s="3" t="s">
        <v>86</v>
      </c>
      <c r="C242" s="3">
        <v>69617</v>
      </c>
      <c r="D242" s="3">
        <v>76850</v>
      </c>
      <c r="E242" s="3">
        <v>81695</v>
      </c>
      <c r="F242" s="3">
        <v>82076</v>
      </c>
      <c r="G242" s="3">
        <v>91786</v>
      </c>
      <c r="H242" s="3">
        <v>93731</v>
      </c>
      <c r="I242" s="3">
        <v>98231</v>
      </c>
    </row>
    <row r="243" spans="1:9" x14ac:dyDescent="0.25">
      <c r="A243" s="3" t="s">
        <v>120</v>
      </c>
      <c r="B243" s="3" t="s">
        <v>87</v>
      </c>
      <c r="C243" s="3">
        <v>191240</v>
      </c>
      <c r="D243" s="3">
        <v>191977</v>
      </c>
      <c r="E243" s="3">
        <v>192518</v>
      </c>
      <c r="F243" s="3">
        <v>211942</v>
      </c>
      <c r="G243" s="3">
        <v>221354</v>
      </c>
      <c r="H243" s="3">
        <v>238785</v>
      </c>
      <c r="I243" s="3">
        <v>283011</v>
      </c>
    </row>
    <row r="244" spans="1:9" x14ac:dyDescent="0.25">
      <c r="A244" s="3" t="s">
        <v>120</v>
      </c>
      <c r="B244" s="3" t="s">
        <v>88</v>
      </c>
      <c r="C244" s="3">
        <v>457157</v>
      </c>
      <c r="D244" s="3">
        <v>493800</v>
      </c>
      <c r="E244" s="3">
        <v>484140</v>
      </c>
      <c r="F244" s="3">
        <v>516738</v>
      </c>
      <c r="G244" s="3">
        <v>535675</v>
      </c>
      <c r="H244" s="3">
        <v>591354</v>
      </c>
      <c r="I244" s="3">
        <v>613290</v>
      </c>
    </row>
    <row r="245" spans="1:9" x14ac:dyDescent="0.25">
      <c r="A245" s="3" t="s">
        <v>120</v>
      </c>
      <c r="B245" s="3" t="s">
        <v>89</v>
      </c>
      <c r="C245" s="3">
        <v>1840481</v>
      </c>
      <c r="D245" s="3">
        <v>1866596</v>
      </c>
      <c r="E245" s="3">
        <v>1968235</v>
      </c>
      <c r="F245" s="3">
        <v>1998980</v>
      </c>
      <c r="G245" s="3">
        <v>2063395</v>
      </c>
      <c r="H245" s="3">
        <v>2528842</v>
      </c>
      <c r="I245" s="3">
        <v>2618676</v>
      </c>
    </row>
    <row r="246" spans="1:9" x14ac:dyDescent="0.25">
      <c r="A246" s="3" t="s">
        <v>120</v>
      </c>
      <c r="B246" s="3" t="s">
        <v>90</v>
      </c>
      <c r="C246" s="3">
        <v>234801</v>
      </c>
      <c r="D246" s="3">
        <v>243256</v>
      </c>
      <c r="E246" s="3">
        <v>255833</v>
      </c>
      <c r="F246" s="3">
        <v>272248</v>
      </c>
      <c r="G246" s="3">
        <v>276516</v>
      </c>
      <c r="H246" s="3">
        <v>311055</v>
      </c>
      <c r="I246" s="3">
        <v>340420</v>
      </c>
    </row>
    <row r="247" spans="1:9" x14ac:dyDescent="0.25">
      <c r="A247" s="3" t="s">
        <v>120</v>
      </c>
      <c r="B247" s="3" t="s">
        <v>91</v>
      </c>
      <c r="C247" s="3">
        <v>269579</v>
      </c>
      <c r="D247" s="3">
        <v>264981</v>
      </c>
      <c r="E247" s="3">
        <v>298536</v>
      </c>
      <c r="F247" s="3">
        <v>301036</v>
      </c>
      <c r="G247" s="3">
        <v>306288</v>
      </c>
      <c r="H247" s="3">
        <v>347193</v>
      </c>
      <c r="I247" s="3">
        <v>388298</v>
      </c>
    </row>
    <row r="248" spans="1:9" x14ac:dyDescent="0.25">
      <c r="A248" s="3" t="s">
        <v>120</v>
      </c>
      <c r="B248" s="3" t="s">
        <v>92</v>
      </c>
      <c r="C248" s="3"/>
      <c r="D248" s="3"/>
      <c r="E248" s="3"/>
      <c r="F248" s="3"/>
      <c r="G248" s="3">
        <v>132067</v>
      </c>
      <c r="H248" s="3">
        <v>141811</v>
      </c>
      <c r="I248" s="3">
        <v>157779</v>
      </c>
    </row>
    <row r="249" spans="1:9" x14ac:dyDescent="0.25">
      <c r="A249" s="3" t="s">
        <v>120</v>
      </c>
      <c r="B249" s="3" t="s">
        <v>93</v>
      </c>
      <c r="C249" s="3">
        <v>479031</v>
      </c>
      <c r="D249" s="3">
        <v>484117</v>
      </c>
      <c r="E249" s="3">
        <v>507826</v>
      </c>
      <c r="F249" s="3">
        <v>551530</v>
      </c>
      <c r="G249" s="3">
        <v>453469</v>
      </c>
      <c r="H249" s="3">
        <v>494134</v>
      </c>
      <c r="I249" s="3">
        <v>511977</v>
      </c>
    </row>
    <row r="250" spans="1:9" x14ac:dyDescent="0.25">
      <c r="A250" s="3" t="s">
        <v>120</v>
      </c>
      <c r="B250" s="3" t="s">
        <v>94</v>
      </c>
      <c r="C250" s="3">
        <v>199064</v>
      </c>
      <c r="D250" s="3">
        <v>207289</v>
      </c>
      <c r="E250" s="3">
        <v>221195</v>
      </c>
      <c r="F250" s="3">
        <v>235804</v>
      </c>
      <c r="G250" s="3">
        <v>248894</v>
      </c>
      <c r="H250" s="3">
        <v>266626</v>
      </c>
      <c r="I250" s="3">
        <v>291236</v>
      </c>
    </row>
    <row r="251" spans="1:9" x14ac:dyDescent="0.25">
      <c r="A251" s="3" t="s">
        <v>120</v>
      </c>
      <c r="B251" s="3" t="s">
        <v>95</v>
      </c>
      <c r="C251" s="3">
        <v>86576</v>
      </c>
      <c r="D251" s="3">
        <v>83438</v>
      </c>
      <c r="E251" s="3">
        <v>93763</v>
      </c>
      <c r="F251" s="3">
        <v>95294</v>
      </c>
      <c r="G251" s="3">
        <v>98714</v>
      </c>
      <c r="H251" s="3">
        <v>107485</v>
      </c>
      <c r="I251" s="3">
        <v>104199</v>
      </c>
    </row>
    <row r="252" spans="1:9" x14ac:dyDescent="0.25">
      <c r="A252" s="3" t="s">
        <v>120</v>
      </c>
      <c r="B252" s="3" t="s">
        <v>96</v>
      </c>
      <c r="C252" s="3">
        <v>178695</v>
      </c>
      <c r="D252" s="3">
        <v>186161</v>
      </c>
      <c r="E252" s="3">
        <v>193953</v>
      </c>
      <c r="F252" s="3">
        <v>208800</v>
      </c>
      <c r="G252" s="3">
        <v>203712</v>
      </c>
      <c r="H252" s="3">
        <v>242011</v>
      </c>
      <c r="I252" s="3">
        <v>250544</v>
      </c>
    </row>
    <row r="253" spans="1:9" x14ac:dyDescent="0.25">
      <c r="A253" s="3" t="s">
        <v>120</v>
      </c>
      <c r="B253" s="3" t="s">
        <v>97</v>
      </c>
      <c r="C253" s="3">
        <v>25512</v>
      </c>
      <c r="D253" s="3">
        <v>27087</v>
      </c>
      <c r="E253" s="3">
        <v>28854</v>
      </c>
      <c r="F253" s="3">
        <v>26333</v>
      </c>
      <c r="G253" s="3">
        <v>30548</v>
      </c>
      <c r="H253" s="3">
        <v>34541</v>
      </c>
      <c r="I253" s="3">
        <v>34265</v>
      </c>
    </row>
    <row r="254" spans="1:9" x14ac:dyDescent="0.25">
      <c r="A254" s="3" t="s">
        <v>120</v>
      </c>
      <c r="B254" s="3" t="s">
        <v>98</v>
      </c>
      <c r="C254" s="3">
        <v>45665</v>
      </c>
      <c r="D254" s="3">
        <v>43751</v>
      </c>
      <c r="E254" s="3">
        <v>43383</v>
      </c>
      <c r="F254" s="3">
        <v>54336</v>
      </c>
      <c r="G254" s="3">
        <v>53017</v>
      </c>
      <c r="H254" s="3">
        <v>59613</v>
      </c>
      <c r="I254" s="3">
        <v>61732</v>
      </c>
    </row>
    <row r="255" spans="1:9" x14ac:dyDescent="0.25">
      <c r="A255" s="3" t="s">
        <v>121</v>
      </c>
      <c r="B255" s="3" t="s">
        <v>83</v>
      </c>
      <c r="C255" s="3">
        <v>733</v>
      </c>
      <c r="D255" s="3">
        <v>2673</v>
      </c>
      <c r="E255" s="3">
        <v>3113</v>
      </c>
      <c r="F255" s="3">
        <v>4084</v>
      </c>
      <c r="G255" s="3">
        <v>6137</v>
      </c>
      <c r="H255" s="3">
        <v>5673</v>
      </c>
      <c r="I255" s="3">
        <v>3305</v>
      </c>
    </row>
    <row r="256" spans="1:9" x14ac:dyDescent="0.25">
      <c r="A256" s="3" t="s">
        <v>121</v>
      </c>
      <c r="B256" s="3" t="s">
        <v>84</v>
      </c>
      <c r="C256" s="3">
        <v>2135</v>
      </c>
      <c r="D256" s="3">
        <v>7652</v>
      </c>
      <c r="E256" s="3">
        <v>4095</v>
      </c>
      <c r="F256" s="3">
        <v>5432</v>
      </c>
      <c r="G256" s="3">
        <v>10807</v>
      </c>
      <c r="H256" s="3">
        <v>13128</v>
      </c>
      <c r="I256" s="3">
        <v>6690</v>
      </c>
    </row>
    <row r="257" spans="1:9" x14ac:dyDescent="0.25">
      <c r="A257" s="3" t="s">
        <v>121</v>
      </c>
      <c r="B257" s="3" t="s">
        <v>85</v>
      </c>
      <c r="C257" s="3">
        <v>3472</v>
      </c>
      <c r="D257" s="3">
        <v>7886</v>
      </c>
      <c r="E257" s="3">
        <v>8817</v>
      </c>
      <c r="F257" s="3">
        <v>15181</v>
      </c>
      <c r="G257" s="3">
        <v>8926</v>
      </c>
      <c r="H257" s="3">
        <v>16203</v>
      </c>
      <c r="I257" s="3">
        <v>16788</v>
      </c>
    </row>
    <row r="258" spans="1:9" x14ac:dyDescent="0.25">
      <c r="A258" s="3" t="s">
        <v>121</v>
      </c>
      <c r="B258" s="3" t="s">
        <v>86</v>
      </c>
      <c r="C258" s="3">
        <v>288</v>
      </c>
      <c r="D258" s="3">
        <v>2017</v>
      </c>
      <c r="E258" s="3">
        <v>1153</v>
      </c>
      <c r="F258" s="3">
        <v>2501</v>
      </c>
      <c r="G258" s="3">
        <v>1400</v>
      </c>
      <c r="H258" s="3">
        <v>3787</v>
      </c>
      <c r="I258" s="3">
        <v>2761</v>
      </c>
    </row>
    <row r="259" spans="1:9" x14ac:dyDescent="0.25">
      <c r="A259" s="3" t="s">
        <v>121</v>
      </c>
      <c r="B259" s="3" t="s">
        <v>87</v>
      </c>
      <c r="C259" s="3">
        <v>2367</v>
      </c>
      <c r="D259" s="3">
        <v>6076</v>
      </c>
      <c r="E259" s="3">
        <v>6556</v>
      </c>
      <c r="F259" s="3">
        <v>5574</v>
      </c>
      <c r="G259" s="3">
        <v>7627</v>
      </c>
      <c r="H259" s="3">
        <v>11774</v>
      </c>
      <c r="I259" s="3">
        <v>7829</v>
      </c>
    </row>
    <row r="260" spans="1:9" x14ac:dyDescent="0.25">
      <c r="A260" s="3" t="s">
        <v>121</v>
      </c>
      <c r="B260" s="3" t="s">
        <v>88</v>
      </c>
      <c r="C260" s="3">
        <v>12461</v>
      </c>
      <c r="D260" s="3">
        <v>34785</v>
      </c>
      <c r="E260" s="3">
        <v>54042</v>
      </c>
      <c r="F260" s="3">
        <v>57174</v>
      </c>
      <c r="G260" s="3">
        <v>60046</v>
      </c>
      <c r="H260" s="3">
        <v>45901</v>
      </c>
      <c r="I260" s="3">
        <v>42514</v>
      </c>
    </row>
    <row r="261" spans="1:9" x14ac:dyDescent="0.25">
      <c r="A261" s="3" t="s">
        <v>121</v>
      </c>
      <c r="B261" s="3" t="s">
        <v>89</v>
      </c>
      <c r="C261" s="3">
        <v>55632</v>
      </c>
      <c r="D261" s="3">
        <v>161891</v>
      </c>
      <c r="E261" s="3">
        <v>234694</v>
      </c>
      <c r="F261" s="3">
        <v>225713</v>
      </c>
      <c r="G261" s="3">
        <v>304852</v>
      </c>
      <c r="H261" s="3">
        <v>168692</v>
      </c>
      <c r="I261" s="3">
        <v>187695</v>
      </c>
    </row>
    <row r="262" spans="1:9" x14ac:dyDescent="0.25">
      <c r="A262" s="3" t="s">
        <v>121</v>
      </c>
      <c r="B262" s="3" t="s">
        <v>90</v>
      </c>
      <c r="C262" s="3">
        <v>6790</v>
      </c>
      <c r="D262" s="3">
        <v>14701</v>
      </c>
      <c r="E262" s="3">
        <v>16120</v>
      </c>
      <c r="F262" s="3">
        <v>17340</v>
      </c>
      <c r="G262" s="3">
        <v>23840</v>
      </c>
      <c r="H262" s="3">
        <v>15046</v>
      </c>
      <c r="I262" s="3">
        <v>13312</v>
      </c>
    </row>
    <row r="263" spans="1:9" x14ac:dyDescent="0.25">
      <c r="A263" s="3" t="s">
        <v>121</v>
      </c>
      <c r="B263" s="3" t="s">
        <v>91</v>
      </c>
      <c r="C263" s="3">
        <v>4142</v>
      </c>
      <c r="D263" s="3">
        <v>17657</v>
      </c>
      <c r="E263" s="3">
        <v>14020</v>
      </c>
      <c r="F263" s="3">
        <v>18364</v>
      </c>
      <c r="G263" s="3">
        <v>18613</v>
      </c>
      <c r="H263" s="3">
        <v>16687</v>
      </c>
      <c r="I263" s="3">
        <v>8749</v>
      </c>
    </row>
    <row r="264" spans="1:9" x14ac:dyDescent="0.25">
      <c r="A264" s="3" t="s">
        <v>121</v>
      </c>
      <c r="B264" s="3" t="s">
        <v>92</v>
      </c>
      <c r="C264" s="3"/>
      <c r="D264" s="3"/>
      <c r="E264" s="3"/>
      <c r="F264" s="3"/>
      <c r="G264" s="3">
        <v>11147</v>
      </c>
      <c r="H264" s="3">
        <v>6897</v>
      </c>
      <c r="I264" s="3">
        <v>5149</v>
      </c>
    </row>
    <row r="265" spans="1:9" x14ac:dyDescent="0.25">
      <c r="A265" s="3" t="s">
        <v>121</v>
      </c>
      <c r="B265" s="3" t="s">
        <v>93</v>
      </c>
      <c r="C265" s="3">
        <v>21611</v>
      </c>
      <c r="D265" s="3">
        <v>35283</v>
      </c>
      <c r="E265" s="3">
        <v>49816</v>
      </c>
      <c r="F265" s="3">
        <v>58097</v>
      </c>
      <c r="G265" s="3">
        <v>45169</v>
      </c>
      <c r="H265" s="3">
        <v>30894</v>
      </c>
      <c r="I265" s="3">
        <v>25250</v>
      </c>
    </row>
    <row r="266" spans="1:9" x14ac:dyDescent="0.25">
      <c r="A266" s="3" t="s">
        <v>121</v>
      </c>
      <c r="B266" s="3" t="s">
        <v>94</v>
      </c>
      <c r="C266" s="3">
        <v>6088</v>
      </c>
      <c r="D266" s="3">
        <v>10652</v>
      </c>
      <c r="E266" s="3">
        <v>11733</v>
      </c>
      <c r="F266" s="3">
        <v>15092</v>
      </c>
      <c r="G266" s="3">
        <v>12184</v>
      </c>
      <c r="H266" s="3">
        <v>11283</v>
      </c>
      <c r="I266" s="3">
        <v>12870</v>
      </c>
    </row>
    <row r="267" spans="1:9" x14ac:dyDescent="0.25">
      <c r="A267" s="3" t="s">
        <v>121</v>
      </c>
      <c r="B267" s="3" t="s">
        <v>95</v>
      </c>
      <c r="C267" s="3">
        <v>2735</v>
      </c>
      <c r="D267" s="3">
        <v>7389</v>
      </c>
      <c r="E267" s="3">
        <v>6817</v>
      </c>
      <c r="F267" s="3">
        <v>10836</v>
      </c>
      <c r="G267" s="3">
        <v>10460</v>
      </c>
      <c r="H267" s="3">
        <v>8848</v>
      </c>
      <c r="I267" s="3">
        <v>9274</v>
      </c>
    </row>
    <row r="268" spans="1:9" x14ac:dyDescent="0.25">
      <c r="A268" s="3" t="s">
        <v>121</v>
      </c>
      <c r="B268" s="3" t="s">
        <v>96</v>
      </c>
      <c r="C268" s="3">
        <v>9580</v>
      </c>
      <c r="D268" s="3">
        <v>14281</v>
      </c>
      <c r="E268" s="3">
        <v>20462</v>
      </c>
      <c r="F268" s="3">
        <v>24299</v>
      </c>
      <c r="G268" s="3">
        <v>27243</v>
      </c>
      <c r="H268" s="3">
        <v>15288</v>
      </c>
      <c r="I268" s="3">
        <v>17819</v>
      </c>
    </row>
    <row r="269" spans="1:9" x14ac:dyDescent="0.25">
      <c r="A269" s="3" t="s">
        <v>121</v>
      </c>
      <c r="B269" s="3" t="s">
        <v>97</v>
      </c>
      <c r="C269" s="3">
        <v>1095</v>
      </c>
      <c r="D269" s="3">
        <v>1545</v>
      </c>
      <c r="E269" s="3">
        <v>2334</v>
      </c>
      <c r="F269" s="3">
        <v>3878</v>
      </c>
      <c r="G269" s="3">
        <v>2523</v>
      </c>
      <c r="H269" s="3">
        <v>2220</v>
      </c>
      <c r="I269" s="3">
        <v>2946</v>
      </c>
    </row>
    <row r="270" spans="1:9" x14ac:dyDescent="0.25">
      <c r="A270" s="3" t="s">
        <v>121</v>
      </c>
      <c r="B270" s="3" t="s">
        <v>98</v>
      </c>
      <c r="C270" s="3">
        <v>947</v>
      </c>
      <c r="D270" s="3">
        <v>5444</v>
      </c>
      <c r="E270" s="3">
        <v>5870</v>
      </c>
      <c r="F270" s="3">
        <v>2805</v>
      </c>
      <c r="G270" s="3">
        <v>4628</v>
      </c>
      <c r="H270" s="3">
        <v>3493</v>
      </c>
      <c r="I270" s="3">
        <v>3867</v>
      </c>
    </row>
    <row r="271" spans="1:9" x14ac:dyDescent="0.25">
      <c r="A271" s="3" t="s">
        <v>122</v>
      </c>
      <c r="B271" s="3" t="s">
        <v>83</v>
      </c>
      <c r="C271" s="3">
        <v>385</v>
      </c>
      <c r="D271" s="3">
        <v>84</v>
      </c>
      <c r="E271" s="3">
        <v>315</v>
      </c>
      <c r="F271" s="3">
        <v>456</v>
      </c>
      <c r="G271" s="3">
        <v>1830</v>
      </c>
      <c r="H271" s="3">
        <v>618</v>
      </c>
      <c r="I271" s="3">
        <v>780</v>
      </c>
    </row>
    <row r="272" spans="1:9" x14ac:dyDescent="0.25">
      <c r="A272" s="3" t="s">
        <v>122</v>
      </c>
      <c r="B272" s="3" t="s">
        <v>84</v>
      </c>
      <c r="C272" s="3">
        <v>1530</v>
      </c>
      <c r="D272" s="3">
        <v>278</v>
      </c>
      <c r="E272" s="3">
        <v>739</v>
      </c>
      <c r="F272" s="3">
        <v>2215</v>
      </c>
      <c r="G272" s="3">
        <v>781</v>
      </c>
      <c r="H272" s="3">
        <v>1259</v>
      </c>
      <c r="I272" s="3">
        <v>858</v>
      </c>
    </row>
    <row r="273" spans="1:9" x14ac:dyDescent="0.25">
      <c r="A273" s="3" t="s">
        <v>122</v>
      </c>
      <c r="B273" s="3" t="s">
        <v>85</v>
      </c>
      <c r="C273" s="3">
        <v>1054</v>
      </c>
      <c r="D273" s="3">
        <v>2042</v>
      </c>
      <c r="E273" s="3">
        <v>749</v>
      </c>
      <c r="F273" s="3">
        <v>1291</v>
      </c>
      <c r="G273" s="3">
        <v>814</v>
      </c>
      <c r="H273" s="3">
        <v>2112</v>
      </c>
      <c r="I273" s="3">
        <v>7650</v>
      </c>
    </row>
    <row r="274" spans="1:9" x14ac:dyDescent="0.25">
      <c r="A274" s="3" t="s">
        <v>122</v>
      </c>
      <c r="B274" s="3" t="s">
        <v>86</v>
      </c>
      <c r="C274" s="3">
        <v>579</v>
      </c>
      <c r="D274" s="3">
        <v>142</v>
      </c>
      <c r="E274" s="3">
        <v>488</v>
      </c>
      <c r="F274" s="3">
        <v>624</v>
      </c>
      <c r="G274" s="3">
        <v>441</v>
      </c>
      <c r="H274" s="3">
        <v>398</v>
      </c>
      <c r="I274" s="3">
        <v>989</v>
      </c>
    </row>
    <row r="275" spans="1:9" x14ac:dyDescent="0.25">
      <c r="A275" s="3" t="s">
        <v>122</v>
      </c>
      <c r="B275" s="3" t="s">
        <v>87</v>
      </c>
      <c r="C275" s="3">
        <v>1325</v>
      </c>
      <c r="D275" s="3">
        <v>426</v>
      </c>
      <c r="E275" s="3">
        <v>1529</v>
      </c>
      <c r="F275" s="3">
        <v>490</v>
      </c>
      <c r="G275" s="3">
        <v>423</v>
      </c>
      <c r="H275" s="3">
        <v>1628</v>
      </c>
      <c r="I275" s="3">
        <v>660</v>
      </c>
    </row>
    <row r="276" spans="1:9" x14ac:dyDescent="0.25">
      <c r="A276" s="3" t="s">
        <v>122</v>
      </c>
      <c r="B276" s="3" t="s">
        <v>88</v>
      </c>
      <c r="C276" s="3">
        <v>13816</v>
      </c>
      <c r="D276" s="3">
        <v>3367</v>
      </c>
      <c r="E276" s="3">
        <v>15453</v>
      </c>
      <c r="F276" s="3">
        <v>9415</v>
      </c>
      <c r="G276" s="3">
        <v>6413</v>
      </c>
      <c r="H276" s="3">
        <v>5989</v>
      </c>
      <c r="I276" s="3">
        <v>13147</v>
      </c>
    </row>
    <row r="277" spans="1:9" x14ac:dyDescent="0.25">
      <c r="A277" s="3" t="s">
        <v>122</v>
      </c>
      <c r="B277" s="3" t="s">
        <v>89</v>
      </c>
      <c r="C277" s="3">
        <v>7200</v>
      </c>
      <c r="D277" s="3">
        <v>1282</v>
      </c>
      <c r="E277" s="3">
        <v>4043</v>
      </c>
      <c r="F277" s="3">
        <v>6739</v>
      </c>
      <c r="G277" s="3">
        <v>7210</v>
      </c>
      <c r="H277" s="3">
        <v>4436</v>
      </c>
      <c r="I277" s="3">
        <v>6918</v>
      </c>
    </row>
    <row r="278" spans="1:9" x14ac:dyDescent="0.25">
      <c r="A278" s="3" t="s">
        <v>122</v>
      </c>
      <c r="B278" s="3" t="s">
        <v>90</v>
      </c>
      <c r="C278" s="3">
        <v>2891</v>
      </c>
      <c r="D278" s="3">
        <v>888</v>
      </c>
      <c r="E278" s="3">
        <v>2506</v>
      </c>
      <c r="F278" s="3">
        <v>2158</v>
      </c>
      <c r="G278" s="3">
        <v>1524</v>
      </c>
      <c r="H278" s="3">
        <v>571</v>
      </c>
      <c r="I278" s="3">
        <v>1442</v>
      </c>
    </row>
    <row r="279" spans="1:9" x14ac:dyDescent="0.25">
      <c r="A279" s="3" t="s">
        <v>122</v>
      </c>
      <c r="B279" s="3" t="s">
        <v>91</v>
      </c>
      <c r="C279" s="3">
        <v>1536</v>
      </c>
      <c r="D279" s="3">
        <v>1490</v>
      </c>
      <c r="E279" s="3">
        <v>1787</v>
      </c>
      <c r="F279" s="3">
        <v>2125</v>
      </c>
      <c r="G279" s="3">
        <v>824</v>
      </c>
      <c r="H279" s="3">
        <v>960</v>
      </c>
      <c r="I279" s="3">
        <v>1067</v>
      </c>
    </row>
    <row r="280" spans="1:9" x14ac:dyDescent="0.25">
      <c r="A280" s="3" t="s">
        <v>122</v>
      </c>
      <c r="B280" s="3" t="s">
        <v>92</v>
      </c>
      <c r="C280" s="3"/>
      <c r="D280" s="3"/>
      <c r="E280" s="3"/>
      <c r="F280" s="3"/>
      <c r="G280" s="3">
        <v>592</v>
      </c>
      <c r="H280" s="3">
        <v>422</v>
      </c>
      <c r="I280" s="3">
        <v>495</v>
      </c>
    </row>
    <row r="281" spans="1:9" x14ac:dyDescent="0.25">
      <c r="A281" s="3" t="s">
        <v>122</v>
      </c>
      <c r="B281" s="3" t="s">
        <v>93</v>
      </c>
      <c r="C281" s="3">
        <v>7725</v>
      </c>
      <c r="D281" s="3">
        <v>3625</v>
      </c>
      <c r="E281" s="3">
        <v>7202</v>
      </c>
      <c r="F281" s="3">
        <v>6342</v>
      </c>
      <c r="G281" s="3">
        <v>5258</v>
      </c>
      <c r="H281" s="3">
        <v>3011</v>
      </c>
      <c r="I281" s="3">
        <v>4273</v>
      </c>
    </row>
    <row r="282" spans="1:9" x14ac:dyDescent="0.25">
      <c r="A282" s="3" t="s">
        <v>122</v>
      </c>
      <c r="B282" s="3" t="s">
        <v>94</v>
      </c>
      <c r="C282" s="3">
        <v>2471</v>
      </c>
      <c r="D282" s="3">
        <v>1636</v>
      </c>
      <c r="E282" s="3">
        <v>3108</v>
      </c>
      <c r="F282" s="3">
        <v>3659</v>
      </c>
      <c r="G282" s="3">
        <v>2078</v>
      </c>
      <c r="H282" s="3">
        <v>683</v>
      </c>
      <c r="I282" s="3">
        <v>2413</v>
      </c>
    </row>
    <row r="283" spans="1:9" x14ac:dyDescent="0.25">
      <c r="A283" s="3" t="s">
        <v>122</v>
      </c>
      <c r="B283" s="3" t="s">
        <v>95</v>
      </c>
      <c r="C283" s="3">
        <v>5419</v>
      </c>
      <c r="D283" s="3">
        <v>1205</v>
      </c>
      <c r="E283" s="3">
        <v>2392</v>
      </c>
      <c r="F283" s="3">
        <v>1808</v>
      </c>
      <c r="G283" s="3">
        <v>2325</v>
      </c>
      <c r="H283" s="3">
        <v>1604</v>
      </c>
      <c r="I283" s="3">
        <v>1088</v>
      </c>
    </row>
    <row r="284" spans="1:9" x14ac:dyDescent="0.25">
      <c r="A284" s="3" t="s">
        <v>122</v>
      </c>
      <c r="B284" s="3" t="s">
        <v>96</v>
      </c>
      <c r="C284" s="3">
        <v>4150</v>
      </c>
      <c r="D284" s="3">
        <v>5684</v>
      </c>
      <c r="E284" s="3">
        <v>5934</v>
      </c>
      <c r="F284" s="3">
        <v>4462</v>
      </c>
      <c r="G284" s="3">
        <v>2315</v>
      </c>
      <c r="H284" s="3">
        <v>1378</v>
      </c>
      <c r="I284" s="3">
        <v>3017</v>
      </c>
    </row>
    <row r="285" spans="1:9" x14ac:dyDescent="0.25">
      <c r="A285" s="3" t="s">
        <v>122</v>
      </c>
      <c r="B285" s="3" t="s">
        <v>97</v>
      </c>
      <c r="C285" s="3">
        <v>182</v>
      </c>
      <c r="D285" s="3">
        <v>111</v>
      </c>
      <c r="E285" s="3">
        <v>347</v>
      </c>
      <c r="F285" s="3">
        <v>288</v>
      </c>
      <c r="G285" s="3">
        <v>155</v>
      </c>
      <c r="H285" s="3">
        <v>164</v>
      </c>
      <c r="I285" s="3">
        <v>183</v>
      </c>
    </row>
    <row r="286" spans="1:9" x14ac:dyDescent="0.25">
      <c r="A286" s="3" t="s">
        <v>122</v>
      </c>
      <c r="B286" s="3" t="s">
        <v>98</v>
      </c>
      <c r="C286" s="3">
        <v>533</v>
      </c>
      <c r="D286" s="3">
        <v>62</v>
      </c>
      <c r="E286" s="3">
        <v>128</v>
      </c>
      <c r="F286" s="3">
        <v>655</v>
      </c>
      <c r="G286" s="3">
        <v>211</v>
      </c>
      <c r="H286" s="3">
        <v>190</v>
      </c>
      <c r="I286" s="3">
        <v>490</v>
      </c>
    </row>
    <row r="287" spans="1:9" x14ac:dyDescent="0.25">
      <c r="A287" s="3" t="s">
        <v>123</v>
      </c>
      <c r="B287" s="3" t="s">
        <v>83</v>
      </c>
      <c r="C287" s="3">
        <v>1291</v>
      </c>
      <c r="D287" s="3">
        <v>938</v>
      </c>
      <c r="E287" s="3">
        <v>1314</v>
      </c>
      <c r="F287" s="3">
        <v>1455</v>
      </c>
      <c r="G287" s="3">
        <v>787</v>
      </c>
      <c r="H287" s="3">
        <v>1167</v>
      </c>
      <c r="I287" s="3">
        <v>1363</v>
      </c>
    </row>
    <row r="288" spans="1:9" x14ac:dyDescent="0.25">
      <c r="A288" s="3" t="s">
        <v>123</v>
      </c>
      <c r="B288" s="3" t="s">
        <v>84</v>
      </c>
      <c r="C288" s="3">
        <v>191</v>
      </c>
      <c r="D288" s="3">
        <v>373</v>
      </c>
      <c r="E288" s="3">
        <v>285</v>
      </c>
      <c r="F288" s="3">
        <v>701</v>
      </c>
      <c r="G288" s="3">
        <v>674</v>
      </c>
      <c r="H288" s="3">
        <v>827</v>
      </c>
      <c r="I288" s="3">
        <v>669</v>
      </c>
    </row>
    <row r="289" spans="1:9" x14ac:dyDescent="0.25">
      <c r="A289" s="3" t="s">
        <v>123</v>
      </c>
      <c r="B289" s="3" t="s">
        <v>85</v>
      </c>
      <c r="C289" s="3">
        <v>8</v>
      </c>
      <c r="D289" s="3">
        <v>52</v>
      </c>
      <c r="E289" s="3">
        <v>67</v>
      </c>
      <c r="F289" s="3">
        <v>22</v>
      </c>
      <c r="G289" s="3">
        <v>73</v>
      </c>
      <c r="H289" s="3">
        <v>720</v>
      </c>
      <c r="I289" s="3">
        <v>343</v>
      </c>
    </row>
    <row r="290" spans="1:9" x14ac:dyDescent="0.25">
      <c r="A290" s="3" t="s">
        <v>123</v>
      </c>
      <c r="B290" s="3" t="s">
        <v>86</v>
      </c>
      <c r="C290" s="3">
        <v>639</v>
      </c>
      <c r="D290" s="3">
        <v>322</v>
      </c>
      <c r="E290" s="3">
        <v>717</v>
      </c>
      <c r="F290" s="3">
        <v>345</v>
      </c>
      <c r="G290" s="3">
        <v>1299</v>
      </c>
      <c r="H290" s="3">
        <v>2318</v>
      </c>
      <c r="I290" s="3">
        <v>1887</v>
      </c>
    </row>
    <row r="291" spans="1:9" x14ac:dyDescent="0.25">
      <c r="A291" s="3" t="s">
        <v>123</v>
      </c>
      <c r="B291" s="3" t="s">
        <v>87</v>
      </c>
      <c r="C291" s="3">
        <v>2836</v>
      </c>
      <c r="D291" s="3">
        <v>3280</v>
      </c>
      <c r="E291" s="3">
        <v>4291</v>
      </c>
      <c r="F291" s="3">
        <v>5085</v>
      </c>
      <c r="G291" s="3">
        <v>4543</v>
      </c>
      <c r="H291" s="3">
        <v>10315</v>
      </c>
      <c r="I291" s="3">
        <v>7835</v>
      </c>
    </row>
    <row r="292" spans="1:9" x14ac:dyDescent="0.25">
      <c r="A292" s="3" t="s">
        <v>123</v>
      </c>
      <c r="B292" s="3" t="s">
        <v>88</v>
      </c>
      <c r="C292" s="3">
        <v>11578</v>
      </c>
      <c r="D292" s="3">
        <v>8796</v>
      </c>
      <c r="E292" s="3">
        <v>8278</v>
      </c>
      <c r="F292" s="3">
        <v>11619</v>
      </c>
      <c r="G292" s="3">
        <v>18268</v>
      </c>
      <c r="H292" s="3">
        <v>19652</v>
      </c>
      <c r="I292" s="3">
        <v>16788</v>
      </c>
    </row>
    <row r="293" spans="1:9" x14ac:dyDescent="0.25">
      <c r="A293" s="3" t="s">
        <v>123</v>
      </c>
      <c r="B293" s="3" t="s">
        <v>89</v>
      </c>
      <c r="C293" s="3">
        <v>12058</v>
      </c>
      <c r="D293" s="3">
        <v>9927</v>
      </c>
      <c r="E293" s="3">
        <v>11449</v>
      </c>
      <c r="F293" s="3">
        <v>13725</v>
      </c>
      <c r="G293" s="3">
        <v>24942</v>
      </c>
      <c r="H293" s="3">
        <v>26986</v>
      </c>
      <c r="I293" s="3">
        <v>35316</v>
      </c>
    </row>
    <row r="294" spans="1:9" x14ac:dyDescent="0.25">
      <c r="A294" s="3" t="s">
        <v>123</v>
      </c>
      <c r="B294" s="3" t="s">
        <v>90</v>
      </c>
      <c r="C294" s="3">
        <v>5528</v>
      </c>
      <c r="D294" s="3">
        <v>5898</v>
      </c>
      <c r="E294" s="3">
        <v>5065</v>
      </c>
      <c r="F294" s="3">
        <v>4334</v>
      </c>
      <c r="G294" s="3">
        <v>6201</v>
      </c>
      <c r="H294" s="3">
        <v>12268</v>
      </c>
      <c r="I294" s="3">
        <v>8717</v>
      </c>
    </row>
    <row r="295" spans="1:9" x14ac:dyDescent="0.25">
      <c r="A295" s="3" t="s">
        <v>123</v>
      </c>
      <c r="B295" s="3" t="s">
        <v>91</v>
      </c>
      <c r="C295" s="3">
        <v>19430</v>
      </c>
      <c r="D295" s="3">
        <v>20977</v>
      </c>
      <c r="E295" s="3">
        <v>16425</v>
      </c>
      <c r="F295" s="3">
        <v>16100</v>
      </c>
      <c r="G295" s="3">
        <v>23717</v>
      </c>
      <c r="H295" s="3">
        <v>20195</v>
      </c>
      <c r="I295" s="3">
        <v>21270</v>
      </c>
    </row>
    <row r="296" spans="1:9" x14ac:dyDescent="0.25">
      <c r="A296" s="3" t="s">
        <v>123</v>
      </c>
      <c r="B296" s="3" t="s">
        <v>92</v>
      </c>
      <c r="C296" s="3"/>
      <c r="D296" s="3"/>
      <c r="E296" s="3"/>
      <c r="F296" s="3"/>
      <c r="G296" s="3">
        <v>17435</v>
      </c>
      <c r="H296" s="3">
        <v>21744</v>
      </c>
      <c r="I296" s="3">
        <v>23089</v>
      </c>
    </row>
    <row r="297" spans="1:9" x14ac:dyDescent="0.25">
      <c r="A297" s="3" t="s">
        <v>123</v>
      </c>
      <c r="B297" s="3" t="s">
        <v>93</v>
      </c>
      <c r="C297" s="3">
        <v>48583</v>
      </c>
      <c r="D297" s="3">
        <v>52749</v>
      </c>
      <c r="E297" s="3">
        <v>47008</v>
      </c>
      <c r="F297" s="3">
        <v>43648</v>
      </c>
      <c r="G297" s="3">
        <v>30642</v>
      </c>
      <c r="H297" s="3">
        <v>25995</v>
      </c>
      <c r="I297" s="3">
        <v>24966</v>
      </c>
    </row>
    <row r="298" spans="1:9" x14ac:dyDescent="0.25">
      <c r="A298" s="3" t="s">
        <v>123</v>
      </c>
      <c r="B298" s="3" t="s">
        <v>94</v>
      </c>
      <c r="C298" s="3">
        <v>40329</v>
      </c>
      <c r="D298" s="3">
        <v>39269</v>
      </c>
      <c r="E298" s="3">
        <v>39440</v>
      </c>
      <c r="F298" s="3">
        <v>35956</v>
      </c>
      <c r="G298" s="3">
        <v>31789</v>
      </c>
      <c r="H298" s="3">
        <v>30004</v>
      </c>
      <c r="I298" s="3">
        <v>27164</v>
      </c>
    </row>
    <row r="299" spans="1:9" x14ac:dyDescent="0.25">
      <c r="A299" s="3" t="s">
        <v>123</v>
      </c>
      <c r="B299" s="3" t="s">
        <v>95</v>
      </c>
      <c r="C299" s="3">
        <v>8473</v>
      </c>
      <c r="D299" s="3">
        <v>11274</v>
      </c>
      <c r="E299" s="3">
        <v>11133</v>
      </c>
      <c r="F299" s="3">
        <v>10579</v>
      </c>
      <c r="G299" s="3">
        <v>10338</v>
      </c>
      <c r="H299" s="3">
        <v>11536</v>
      </c>
      <c r="I299" s="3">
        <v>18500</v>
      </c>
    </row>
    <row r="300" spans="1:9" x14ac:dyDescent="0.25">
      <c r="A300" s="3" t="s">
        <v>123</v>
      </c>
      <c r="B300" s="3" t="s">
        <v>96</v>
      </c>
      <c r="C300" s="3">
        <v>27815</v>
      </c>
      <c r="D300" s="3">
        <v>28622</v>
      </c>
      <c r="E300" s="3">
        <v>31740</v>
      </c>
      <c r="F300" s="3">
        <v>24391</v>
      </c>
      <c r="G300" s="3">
        <v>38840</v>
      </c>
      <c r="H300" s="3">
        <v>24831</v>
      </c>
      <c r="I300" s="3">
        <v>27993</v>
      </c>
    </row>
    <row r="301" spans="1:9" x14ac:dyDescent="0.25">
      <c r="A301" s="3" t="s">
        <v>123</v>
      </c>
      <c r="B301" s="3" t="s">
        <v>97</v>
      </c>
      <c r="C301" s="3">
        <v>410</v>
      </c>
      <c r="D301" s="3">
        <v>566</v>
      </c>
      <c r="E301" s="3">
        <v>729</v>
      </c>
      <c r="F301" s="3">
        <v>824</v>
      </c>
      <c r="G301" s="3">
        <v>813</v>
      </c>
      <c r="H301" s="3">
        <v>1069</v>
      </c>
      <c r="I301" s="3">
        <v>612</v>
      </c>
    </row>
    <row r="302" spans="1:9" x14ac:dyDescent="0.25">
      <c r="A302" s="3" t="s">
        <v>123</v>
      </c>
      <c r="B302" s="3" t="s">
        <v>98</v>
      </c>
      <c r="C302" s="3">
        <v>1258</v>
      </c>
      <c r="D302" s="3">
        <v>2351</v>
      </c>
      <c r="E302" s="3">
        <v>1333</v>
      </c>
      <c r="F302" s="3">
        <v>421</v>
      </c>
      <c r="G302" s="3">
        <v>867</v>
      </c>
      <c r="H302" s="3">
        <v>1662</v>
      </c>
      <c r="I302" s="3">
        <v>1278</v>
      </c>
    </row>
    <row r="303" spans="1:9" x14ac:dyDescent="0.25">
      <c r="A303" s="3" t="s">
        <v>124</v>
      </c>
      <c r="B303" s="3" t="s">
        <v>83</v>
      </c>
      <c r="C303" s="3">
        <v>649</v>
      </c>
      <c r="D303" s="3">
        <v>480</v>
      </c>
      <c r="E303" s="3">
        <v>95</v>
      </c>
      <c r="F303" s="3">
        <v>775</v>
      </c>
      <c r="G303" s="3">
        <v>222</v>
      </c>
      <c r="H303" s="3">
        <v>664</v>
      </c>
      <c r="I303" s="3">
        <v>162</v>
      </c>
    </row>
    <row r="304" spans="1:9" x14ac:dyDescent="0.25">
      <c r="A304" s="3" t="s">
        <v>124</v>
      </c>
      <c r="B304" s="3" t="s">
        <v>84</v>
      </c>
      <c r="C304" s="3">
        <v>446</v>
      </c>
      <c r="D304" s="3">
        <v>2003</v>
      </c>
      <c r="E304" s="3">
        <v>439</v>
      </c>
      <c r="F304" s="3">
        <v>31</v>
      </c>
      <c r="G304" s="3">
        <v>386</v>
      </c>
      <c r="H304" s="3">
        <v>921</v>
      </c>
      <c r="I304" s="3">
        <v>521</v>
      </c>
    </row>
    <row r="305" spans="1:9" x14ac:dyDescent="0.25">
      <c r="A305" s="3" t="s">
        <v>124</v>
      </c>
      <c r="B305" s="3" t="s">
        <v>85</v>
      </c>
      <c r="C305" s="3">
        <v>308</v>
      </c>
      <c r="D305" s="3">
        <v>404</v>
      </c>
      <c r="E305" s="3">
        <v>24</v>
      </c>
      <c r="F305" s="3">
        <v>262</v>
      </c>
      <c r="G305" s="3">
        <v>210</v>
      </c>
      <c r="H305" s="3">
        <v>236</v>
      </c>
      <c r="I305" s="3">
        <v>366</v>
      </c>
    </row>
    <row r="306" spans="1:9" x14ac:dyDescent="0.25">
      <c r="A306" s="3" t="s">
        <v>124</v>
      </c>
      <c r="B306" s="3" t="s">
        <v>86</v>
      </c>
      <c r="C306" s="3">
        <v>190</v>
      </c>
      <c r="D306" s="3">
        <v>728</v>
      </c>
      <c r="E306" s="3">
        <v>25</v>
      </c>
      <c r="F306" s="3">
        <v>44</v>
      </c>
      <c r="G306" s="3">
        <v>985</v>
      </c>
      <c r="H306" s="3">
        <v>223</v>
      </c>
      <c r="I306" s="3">
        <v>200</v>
      </c>
    </row>
    <row r="307" spans="1:9" x14ac:dyDescent="0.25">
      <c r="A307" s="3" t="s">
        <v>124</v>
      </c>
      <c r="B307" s="3" t="s">
        <v>87</v>
      </c>
      <c r="C307" s="3">
        <v>1331</v>
      </c>
      <c r="D307" s="3">
        <v>2140</v>
      </c>
      <c r="E307" s="3">
        <v>1319</v>
      </c>
      <c r="F307" s="3">
        <v>1035</v>
      </c>
      <c r="G307" s="3">
        <v>2545</v>
      </c>
      <c r="H307" s="3">
        <v>2248</v>
      </c>
      <c r="I307" s="3">
        <v>1267</v>
      </c>
    </row>
    <row r="308" spans="1:9" x14ac:dyDescent="0.25">
      <c r="A308" s="3" t="s">
        <v>124</v>
      </c>
      <c r="B308" s="3" t="s">
        <v>88</v>
      </c>
      <c r="C308" s="3">
        <v>1114</v>
      </c>
      <c r="D308" s="3">
        <v>963</v>
      </c>
      <c r="E308" s="3">
        <v>399</v>
      </c>
      <c r="F308" s="3">
        <v>634</v>
      </c>
      <c r="G308" s="3">
        <v>1997</v>
      </c>
      <c r="H308" s="3">
        <v>2077</v>
      </c>
      <c r="I308" s="3">
        <v>1451</v>
      </c>
    </row>
    <row r="309" spans="1:9" x14ac:dyDescent="0.25">
      <c r="A309" s="3" t="s">
        <v>124</v>
      </c>
      <c r="B309" s="3" t="s">
        <v>89</v>
      </c>
      <c r="C309" s="3">
        <v>214</v>
      </c>
      <c r="D309" s="3">
        <v>3646</v>
      </c>
      <c r="E309" s="3">
        <v>783</v>
      </c>
      <c r="F309" s="3">
        <v>1480</v>
      </c>
      <c r="G309" s="3">
        <v>784</v>
      </c>
      <c r="H309" s="3">
        <v>2633</v>
      </c>
      <c r="I309" s="3">
        <v>2875</v>
      </c>
    </row>
    <row r="310" spans="1:9" x14ac:dyDescent="0.25">
      <c r="A310" s="3" t="s">
        <v>124</v>
      </c>
      <c r="B310" s="3" t="s">
        <v>90</v>
      </c>
      <c r="C310" s="3">
        <v>1001</v>
      </c>
      <c r="D310" s="3">
        <v>889</v>
      </c>
      <c r="E310" s="3">
        <v>734</v>
      </c>
      <c r="F310" s="3">
        <v>496</v>
      </c>
      <c r="G310" s="3">
        <v>780</v>
      </c>
      <c r="H310" s="3">
        <v>1805</v>
      </c>
      <c r="I310" s="3">
        <v>911</v>
      </c>
    </row>
    <row r="311" spans="1:9" x14ac:dyDescent="0.25">
      <c r="A311" s="3" t="s">
        <v>124</v>
      </c>
      <c r="B311" s="3" t="s">
        <v>91</v>
      </c>
      <c r="C311" s="3">
        <v>3718</v>
      </c>
      <c r="D311" s="3">
        <v>7167</v>
      </c>
      <c r="E311" s="3">
        <v>4302</v>
      </c>
      <c r="F311" s="3">
        <v>3561</v>
      </c>
      <c r="G311" s="3">
        <v>6938</v>
      </c>
      <c r="H311" s="3">
        <v>4185</v>
      </c>
      <c r="I311" s="3">
        <v>3217</v>
      </c>
    </row>
    <row r="312" spans="1:9" x14ac:dyDescent="0.25">
      <c r="A312" s="3" t="s">
        <v>124</v>
      </c>
      <c r="B312" s="3" t="s">
        <v>92</v>
      </c>
      <c r="C312" s="3"/>
      <c r="D312" s="3"/>
      <c r="E312" s="3"/>
      <c r="F312" s="3"/>
      <c r="G312" s="3">
        <v>2043</v>
      </c>
      <c r="H312" s="3">
        <v>2572</v>
      </c>
      <c r="I312" s="3">
        <v>891</v>
      </c>
    </row>
    <row r="313" spans="1:9" x14ac:dyDescent="0.25">
      <c r="A313" s="3" t="s">
        <v>124</v>
      </c>
      <c r="B313" s="3" t="s">
        <v>93</v>
      </c>
      <c r="C313" s="3">
        <v>15118</v>
      </c>
      <c r="D313" s="3">
        <v>13679</v>
      </c>
      <c r="E313" s="3">
        <v>4619</v>
      </c>
      <c r="F313" s="3">
        <v>7883</v>
      </c>
      <c r="G313" s="3">
        <v>8579</v>
      </c>
      <c r="H313" s="3">
        <v>8800</v>
      </c>
      <c r="I313" s="3">
        <v>12926</v>
      </c>
    </row>
    <row r="314" spans="1:9" x14ac:dyDescent="0.25">
      <c r="A314" s="3" t="s">
        <v>124</v>
      </c>
      <c r="B314" s="3" t="s">
        <v>94</v>
      </c>
      <c r="C314" s="3">
        <v>20692</v>
      </c>
      <c r="D314" s="3">
        <v>20028</v>
      </c>
      <c r="E314" s="3">
        <v>15807</v>
      </c>
      <c r="F314" s="3">
        <v>15799</v>
      </c>
      <c r="G314" s="3">
        <v>22996</v>
      </c>
      <c r="H314" s="3">
        <v>20017</v>
      </c>
      <c r="I314" s="3">
        <v>19067</v>
      </c>
    </row>
    <row r="315" spans="1:9" x14ac:dyDescent="0.25">
      <c r="A315" s="3" t="s">
        <v>124</v>
      </c>
      <c r="B315" s="3" t="s">
        <v>95</v>
      </c>
      <c r="C315" s="3">
        <v>8547</v>
      </c>
      <c r="D315" s="3">
        <v>11818</v>
      </c>
      <c r="E315" s="3">
        <v>9160</v>
      </c>
      <c r="F315" s="3">
        <v>8165</v>
      </c>
      <c r="G315" s="3">
        <v>9999</v>
      </c>
      <c r="H315" s="3">
        <v>8159</v>
      </c>
      <c r="I315" s="3">
        <v>13707</v>
      </c>
    </row>
    <row r="316" spans="1:9" x14ac:dyDescent="0.25">
      <c r="A316" s="3" t="s">
        <v>124</v>
      </c>
      <c r="B316" s="3" t="s">
        <v>96</v>
      </c>
      <c r="C316" s="3">
        <v>16185</v>
      </c>
      <c r="D316" s="3">
        <v>10926</v>
      </c>
      <c r="E316" s="3">
        <v>10660</v>
      </c>
      <c r="F316" s="3">
        <v>11494</v>
      </c>
      <c r="G316" s="3">
        <v>13032</v>
      </c>
      <c r="H316" s="3">
        <v>13804</v>
      </c>
      <c r="I316" s="3">
        <v>22312</v>
      </c>
    </row>
    <row r="317" spans="1:9" x14ac:dyDescent="0.25">
      <c r="A317" s="3" t="s">
        <v>124</v>
      </c>
      <c r="B317" s="3" t="s">
        <v>97</v>
      </c>
      <c r="C317" s="3">
        <v>3635</v>
      </c>
      <c r="D317" s="3">
        <v>3310</v>
      </c>
      <c r="E317" s="3">
        <v>1466</v>
      </c>
      <c r="F317" s="3">
        <v>4291</v>
      </c>
      <c r="G317" s="3">
        <v>3162</v>
      </c>
      <c r="H317" s="3">
        <v>2202</v>
      </c>
      <c r="I317" s="3">
        <v>2536</v>
      </c>
    </row>
    <row r="318" spans="1:9" x14ac:dyDescent="0.25">
      <c r="A318" s="3" t="s">
        <v>124</v>
      </c>
      <c r="B318" s="3" t="s">
        <v>98</v>
      </c>
      <c r="C318" s="3">
        <v>1473</v>
      </c>
      <c r="D318" s="3">
        <v>999</v>
      </c>
      <c r="E318" s="3">
        <v>846</v>
      </c>
      <c r="F318" s="3">
        <v>149</v>
      </c>
      <c r="G318" s="3">
        <v>154</v>
      </c>
      <c r="H318" s="3">
        <v>648</v>
      </c>
      <c r="I318" s="3">
        <v>1597</v>
      </c>
    </row>
    <row r="319" spans="1:9" x14ac:dyDescent="0.25">
      <c r="A319" s="3" t="s">
        <v>125</v>
      </c>
      <c r="B319" s="3" t="s">
        <v>83</v>
      </c>
      <c r="C319" s="3">
        <v>1959</v>
      </c>
      <c r="D319" s="3">
        <v>997</v>
      </c>
      <c r="E319" s="3">
        <v>1046</v>
      </c>
      <c r="F319" s="3">
        <v>2141</v>
      </c>
      <c r="G319" s="3">
        <v>865</v>
      </c>
      <c r="H319" s="3">
        <v>937</v>
      </c>
      <c r="I319" s="3">
        <v>2423</v>
      </c>
    </row>
    <row r="320" spans="1:9" x14ac:dyDescent="0.25">
      <c r="A320" s="3" t="s">
        <v>125</v>
      </c>
      <c r="B320" s="3" t="s">
        <v>84</v>
      </c>
      <c r="C320" s="3">
        <v>813</v>
      </c>
      <c r="D320" s="3">
        <v>1272</v>
      </c>
      <c r="E320" s="3">
        <v>189</v>
      </c>
      <c r="F320" s="3">
        <v>584</v>
      </c>
      <c r="G320" s="3">
        <v>2107</v>
      </c>
      <c r="H320" s="3">
        <v>1667</v>
      </c>
      <c r="I320" s="3">
        <v>9019</v>
      </c>
    </row>
    <row r="321" spans="1:9" x14ac:dyDescent="0.25">
      <c r="A321" s="3" t="s">
        <v>125</v>
      </c>
      <c r="B321" s="3" t="s">
        <v>85</v>
      </c>
      <c r="C321" s="3">
        <v>1409</v>
      </c>
      <c r="D321" s="3">
        <v>1765</v>
      </c>
      <c r="E321" s="3">
        <v>345</v>
      </c>
      <c r="F321" s="3">
        <v>1449</v>
      </c>
      <c r="G321" s="3">
        <v>1509</v>
      </c>
      <c r="H321" s="3">
        <v>1485</v>
      </c>
      <c r="I321" s="3">
        <v>7964</v>
      </c>
    </row>
    <row r="322" spans="1:9" x14ac:dyDescent="0.25">
      <c r="A322" s="3" t="s">
        <v>125</v>
      </c>
      <c r="B322" s="3" t="s">
        <v>86</v>
      </c>
      <c r="C322" s="3">
        <v>1407</v>
      </c>
      <c r="D322" s="3">
        <v>2843</v>
      </c>
      <c r="E322" s="3">
        <v>763</v>
      </c>
      <c r="F322" s="3">
        <v>1936</v>
      </c>
      <c r="G322" s="3">
        <v>1625</v>
      </c>
      <c r="H322" s="3">
        <v>2796</v>
      </c>
      <c r="I322" s="3">
        <v>9050</v>
      </c>
    </row>
    <row r="323" spans="1:9" x14ac:dyDescent="0.25">
      <c r="A323" s="3" t="s">
        <v>125</v>
      </c>
      <c r="B323" s="3" t="s">
        <v>87</v>
      </c>
      <c r="C323" s="3">
        <v>2420</v>
      </c>
      <c r="D323" s="3">
        <v>2195</v>
      </c>
      <c r="E323" s="3">
        <v>3662</v>
      </c>
      <c r="F323" s="3">
        <v>6516</v>
      </c>
      <c r="G323" s="3">
        <v>8624</v>
      </c>
      <c r="H323" s="3">
        <v>10621</v>
      </c>
      <c r="I323" s="3">
        <v>11200</v>
      </c>
    </row>
    <row r="324" spans="1:9" x14ac:dyDescent="0.25">
      <c r="A324" s="3" t="s">
        <v>125</v>
      </c>
      <c r="B324" s="3" t="s">
        <v>88</v>
      </c>
      <c r="C324" s="3">
        <v>3954</v>
      </c>
      <c r="D324" s="3">
        <v>3397</v>
      </c>
      <c r="E324" s="3">
        <v>3684</v>
      </c>
      <c r="F324" s="3">
        <v>5037</v>
      </c>
      <c r="G324" s="3">
        <v>4657</v>
      </c>
      <c r="H324" s="3">
        <v>7690</v>
      </c>
      <c r="I324" s="3">
        <v>16994</v>
      </c>
    </row>
    <row r="325" spans="1:9" x14ac:dyDescent="0.25">
      <c r="A325" s="3" t="s">
        <v>125</v>
      </c>
      <c r="B325" s="3" t="s">
        <v>89</v>
      </c>
      <c r="C325" s="3">
        <v>2550</v>
      </c>
      <c r="D325" s="3">
        <v>2384</v>
      </c>
      <c r="E325" s="3">
        <v>1172</v>
      </c>
      <c r="F325" s="3">
        <v>2580</v>
      </c>
      <c r="G325" s="3">
        <v>3190</v>
      </c>
      <c r="H325" s="3">
        <v>6488</v>
      </c>
      <c r="I325" s="3">
        <v>12904</v>
      </c>
    </row>
    <row r="326" spans="1:9" x14ac:dyDescent="0.25">
      <c r="A326" s="3" t="s">
        <v>125</v>
      </c>
      <c r="B326" s="3" t="s">
        <v>90</v>
      </c>
      <c r="C326" s="3">
        <v>839</v>
      </c>
      <c r="D326" s="3">
        <v>958</v>
      </c>
      <c r="E326" s="3">
        <v>1434</v>
      </c>
      <c r="F326" s="3">
        <v>712</v>
      </c>
      <c r="G326" s="3">
        <v>2662</v>
      </c>
      <c r="H326" s="3">
        <v>2073</v>
      </c>
      <c r="I326" s="3">
        <v>3469</v>
      </c>
    </row>
    <row r="327" spans="1:9" x14ac:dyDescent="0.25">
      <c r="A327" s="3" t="s">
        <v>125</v>
      </c>
      <c r="B327" s="3" t="s">
        <v>91</v>
      </c>
      <c r="C327" s="3">
        <v>488</v>
      </c>
      <c r="D327" s="3">
        <v>710</v>
      </c>
      <c r="E327" s="3">
        <v>1656</v>
      </c>
      <c r="F327" s="3">
        <v>2141</v>
      </c>
      <c r="G327" s="3">
        <v>4823</v>
      </c>
      <c r="H327" s="3">
        <v>4277</v>
      </c>
      <c r="I327" s="3">
        <v>4255</v>
      </c>
    </row>
    <row r="328" spans="1:9" x14ac:dyDescent="0.25">
      <c r="A328" s="3" t="s">
        <v>125</v>
      </c>
      <c r="B328" s="3" t="s">
        <v>92</v>
      </c>
      <c r="C328" s="3"/>
      <c r="D328" s="3"/>
      <c r="E328" s="3"/>
      <c r="F328" s="3"/>
      <c r="G328" s="3">
        <v>3279</v>
      </c>
      <c r="H328" s="3">
        <v>4524</v>
      </c>
      <c r="I328" s="3">
        <v>5408</v>
      </c>
    </row>
    <row r="329" spans="1:9" x14ac:dyDescent="0.25">
      <c r="A329" s="3" t="s">
        <v>125</v>
      </c>
      <c r="B329" s="3" t="s">
        <v>93</v>
      </c>
      <c r="C329" s="3">
        <v>487</v>
      </c>
      <c r="D329" s="3">
        <v>687</v>
      </c>
      <c r="E329" s="3">
        <v>2897</v>
      </c>
      <c r="F329" s="3">
        <v>3788</v>
      </c>
      <c r="G329" s="3">
        <v>3542</v>
      </c>
      <c r="H329" s="3">
        <v>4320</v>
      </c>
      <c r="I329" s="3">
        <v>5012</v>
      </c>
    </row>
    <row r="330" spans="1:9" x14ac:dyDescent="0.25">
      <c r="A330" s="3" t="s">
        <v>125</v>
      </c>
      <c r="B330" s="3" t="s">
        <v>94</v>
      </c>
      <c r="C330" s="3">
        <v>791</v>
      </c>
      <c r="D330" s="3">
        <v>2629</v>
      </c>
      <c r="E330" s="3">
        <v>7335</v>
      </c>
      <c r="F330" s="3">
        <v>4739</v>
      </c>
      <c r="G330" s="3">
        <v>12646</v>
      </c>
      <c r="H330" s="3">
        <v>8624</v>
      </c>
      <c r="I330" s="3">
        <v>13345</v>
      </c>
    </row>
    <row r="331" spans="1:9" x14ac:dyDescent="0.25">
      <c r="A331" s="3" t="s">
        <v>125</v>
      </c>
      <c r="B331" s="3" t="s">
        <v>95</v>
      </c>
      <c r="C331" s="3">
        <v>457</v>
      </c>
      <c r="D331" s="3">
        <v>266</v>
      </c>
      <c r="E331" s="3">
        <v>504</v>
      </c>
      <c r="F331" s="3">
        <v>698</v>
      </c>
      <c r="G331" s="3">
        <v>693</v>
      </c>
      <c r="H331" s="3">
        <v>1378</v>
      </c>
      <c r="I331" s="3">
        <v>1384</v>
      </c>
    </row>
    <row r="332" spans="1:9" x14ac:dyDescent="0.25">
      <c r="A332" s="3" t="s">
        <v>125</v>
      </c>
      <c r="B332" s="3" t="s">
        <v>96</v>
      </c>
      <c r="C332" s="3">
        <v>6</v>
      </c>
      <c r="D332" s="3">
        <v>168</v>
      </c>
      <c r="E332" s="3">
        <v>60</v>
      </c>
      <c r="F332" s="3">
        <v>1021</v>
      </c>
      <c r="G332" s="3">
        <v>2529</v>
      </c>
      <c r="H332" s="3">
        <v>1904</v>
      </c>
      <c r="I332" s="3">
        <v>3853</v>
      </c>
    </row>
    <row r="333" spans="1:9" x14ac:dyDescent="0.25">
      <c r="A333" s="3" t="s">
        <v>125</v>
      </c>
      <c r="B333" s="3" t="s">
        <v>97</v>
      </c>
      <c r="C333" s="3"/>
      <c r="D333" s="3"/>
      <c r="E333" s="3"/>
      <c r="F333" s="3">
        <v>15</v>
      </c>
      <c r="G333" s="3">
        <v>43</v>
      </c>
      <c r="H333" s="3">
        <v>155</v>
      </c>
      <c r="I333" s="3"/>
    </row>
    <row r="334" spans="1:9" x14ac:dyDescent="0.25">
      <c r="A334" s="3" t="s">
        <v>125</v>
      </c>
      <c r="B334" s="3" t="s">
        <v>98</v>
      </c>
      <c r="C334" s="3">
        <v>30</v>
      </c>
      <c r="D334" s="3">
        <v>81</v>
      </c>
      <c r="E334" s="3">
        <v>267</v>
      </c>
      <c r="F334" s="3">
        <v>423</v>
      </c>
      <c r="G334" s="3">
        <v>127</v>
      </c>
      <c r="H334" s="3">
        <v>479</v>
      </c>
      <c r="I334" s="3">
        <v>600</v>
      </c>
    </row>
    <row r="335" spans="1:9" x14ac:dyDescent="0.25">
      <c r="A335" s="3" t="s">
        <v>126</v>
      </c>
      <c r="B335" s="3" t="s">
        <v>83</v>
      </c>
      <c r="C335" s="3">
        <v>147</v>
      </c>
      <c r="D335" s="3">
        <v>255</v>
      </c>
      <c r="E335" s="3">
        <v>110</v>
      </c>
      <c r="F335" s="3"/>
      <c r="G335" s="3">
        <v>159</v>
      </c>
      <c r="H335" s="3">
        <v>1024</v>
      </c>
      <c r="I335" s="3">
        <v>436</v>
      </c>
    </row>
    <row r="336" spans="1:9" x14ac:dyDescent="0.25">
      <c r="A336" s="3" t="s">
        <v>126</v>
      </c>
      <c r="B336" s="3" t="s">
        <v>84</v>
      </c>
      <c r="C336" s="3">
        <v>874</v>
      </c>
      <c r="D336" s="3">
        <v>563</v>
      </c>
      <c r="E336" s="3">
        <v>151</v>
      </c>
      <c r="F336" s="3"/>
      <c r="G336" s="3">
        <v>489</v>
      </c>
      <c r="H336" s="3">
        <v>671</v>
      </c>
      <c r="I336" s="3">
        <v>338</v>
      </c>
    </row>
    <row r="337" spans="1:9" x14ac:dyDescent="0.25">
      <c r="A337" s="3" t="s">
        <v>126</v>
      </c>
      <c r="B337" s="3" t="s">
        <v>85</v>
      </c>
      <c r="C337" s="3">
        <v>50</v>
      </c>
      <c r="D337" s="3">
        <v>307</v>
      </c>
      <c r="E337" s="3">
        <v>234</v>
      </c>
      <c r="F337" s="3"/>
      <c r="G337" s="3">
        <v>723</v>
      </c>
      <c r="H337" s="3">
        <v>4044</v>
      </c>
      <c r="I337" s="3">
        <v>69</v>
      </c>
    </row>
    <row r="338" spans="1:9" x14ac:dyDescent="0.25">
      <c r="A338" s="3" t="s">
        <v>126</v>
      </c>
      <c r="B338" s="3" t="s">
        <v>86</v>
      </c>
      <c r="C338" s="3">
        <v>264</v>
      </c>
      <c r="D338" s="3">
        <v>293</v>
      </c>
      <c r="E338" s="3">
        <v>187</v>
      </c>
      <c r="F338" s="3">
        <v>61</v>
      </c>
      <c r="G338" s="3">
        <v>141</v>
      </c>
      <c r="H338" s="3">
        <v>593</v>
      </c>
      <c r="I338" s="3">
        <v>452</v>
      </c>
    </row>
    <row r="339" spans="1:9" x14ac:dyDescent="0.25">
      <c r="A339" s="3" t="s">
        <v>126</v>
      </c>
      <c r="B339" s="3" t="s">
        <v>87</v>
      </c>
      <c r="C339" s="3">
        <v>235</v>
      </c>
      <c r="D339" s="3">
        <v>462</v>
      </c>
      <c r="E339" s="3">
        <v>544</v>
      </c>
      <c r="F339" s="3">
        <v>136</v>
      </c>
      <c r="G339" s="3">
        <v>261</v>
      </c>
      <c r="H339" s="3">
        <v>3072</v>
      </c>
      <c r="I339" s="3">
        <v>1688</v>
      </c>
    </row>
    <row r="340" spans="1:9" x14ac:dyDescent="0.25">
      <c r="A340" s="3" t="s">
        <v>126</v>
      </c>
      <c r="B340" s="3" t="s">
        <v>88</v>
      </c>
      <c r="C340" s="3">
        <v>2302</v>
      </c>
      <c r="D340" s="3">
        <v>5422</v>
      </c>
      <c r="E340" s="3">
        <v>1759</v>
      </c>
      <c r="F340" s="3"/>
      <c r="G340" s="3">
        <v>928</v>
      </c>
      <c r="H340" s="3">
        <v>9462</v>
      </c>
      <c r="I340" s="3">
        <v>3503</v>
      </c>
    </row>
    <row r="341" spans="1:9" x14ac:dyDescent="0.25">
      <c r="A341" s="3" t="s">
        <v>126</v>
      </c>
      <c r="B341" s="3" t="s">
        <v>89</v>
      </c>
      <c r="C341" s="3">
        <v>430</v>
      </c>
      <c r="D341" s="3">
        <v>3869</v>
      </c>
      <c r="E341" s="3">
        <v>946</v>
      </c>
      <c r="F341" s="3"/>
      <c r="G341" s="3">
        <v>1188</v>
      </c>
      <c r="H341" s="3">
        <v>7583</v>
      </c>
      <c r="I341" s="3">
        <v>5541</v>
      </c>
    </row>
    <row r="342" spans="1:9" x14ac:dyDescent="0.25">
      <c r="A342" s="3" t="s">
        <v>126</v>
      </c>
      <c r="B342" s="3" t="s">
        <v>90</v>
      </c>
      <c r="C342" s="3">
        <v>332</v>
      </c>
      <c r="D342" s="3">
        <v>537</v>
      </c>
      <c r="E342" s="3">
        <v>902</v>
      </c>
      <c r="F342" s="3"/>
      <c r="G342" s="3">
        <v>1055</v>
      </c>
      <c r="H342" s="3">
        <v>5252</v>
      </c>
      <c r="I342" s="3">
        <v>875</v>
      </c>
    </row>
    <row r="343" spans="1:9" x14ac:dyDescent="0.25">
      <c r="A343" s="3" t="s">
        <v>126</v>
      </c>
      <c r="B343" s="3" t="s">
        <v>91</v>
      </c>
      <c r="C343" s="3">
        <v>66</v>
      </c>
      <c r="D343" s="3">
        <v>1547</v>
      </c>
      <c r="E343" s="3">
        <v>940</v>
      </c>
      <c r="F343" s="3"/>
      <c r="G343" s="3">
        <v>219</v>
      </c>
      <c r="H343" s="3">
        <v>4064</v>
      </c>
      <c r="I343" s="3">
        <v>995</v>
      </c>
    </row>
    <row r="344" spans="1:9" x14ac:dyDescent="0.25">
      <c r="A344" s="3" t="s">
        <v>126</v>
      </c>
      <c r="B344" s="3" t="s">
        <v>92</v>
      </c>
      <c r="C344" s="3"/>
      <c r="D344" s="3"/>
      <c r="E344" s="3"/>
      <c r="F344" s="3"/>
      <c r="G344" s="3">
        <v>663</v>
      </c>
      <c r="H344" s="3">
        <v>2362</v>
      </c>
      <c r="I344" s="3">
        <v>614</v>
      </c>
    </row>
    <row r="345" spans="1:9" x14ac:dyDescent="0.25">
      <c r="A345" s="3" t="s">
        <v>126</v>
      </c>
      <c r="B345" s="3" t="s">
        <v>93</v>
      </c>
      <c r="C345" s="3">
        <v>487</v>
      </c>
      <c r="D345" s="3">
        <v>4157</v>
      </c>
      <c r="E345" s="3">
        <v>3822</v>
      </c>
      <c r="F345" s="3"/>
      <c r="G345" s="3">
        <v>828</v>
      </c>
      <c r="H345" s="3">
        <v>7718</v>
      </c>
      <c r="I345" s="3">
        <v>4727</v>
      </c>
    </row>
    <row r="346" spans="1:9" x14ac:dyDescent="0.25">
      <c r="A346" s="3" t="s">
        <v>126</v>
      </c>
      <c r="B346" s="3" t="s">
        <v>94</v>
      </c>
      <c r="C346" s="3">
        <v>1037</v>
      </c>
      <c r="D346" s="3">
        <v>1284</v>
      </c>
      <c r="E346" s="3">
        <v>289</v>
      </c>
      <c r="F346" s="3"/>
      <c r="G346" s="3">
        <v>603</v>
      </c>
      <c r="H346" s="3">
        <v>3504</v>
      </c>
      <c r="I346" s="3">
        <v>968</v>
      </c>
    </row>
    <row r="347" spans="1:9" x14ac:dyDescent="0.25">
      <c r="A347" s="3" t="s">
        <v>126</v>
      </c>
      <c r="B347" s="3" t="s">
        <v>95</v>
      </c>
      <c r="C347" s="3">
        <v>85</v>
      </c>
      <c r="D347" s="3">
        <v>347</v>
      </c>
      <c r="E347" s="3">
        <v>365</v>
      </c>
      <c r="F347" s="3"/>
      <c r="G347" s="3">
        <v>264</v>
      </c>
      <c r="H347" s="3">
        <v>2048</v>
      </c>
      <c r="I347" s="3">
        <v>153</v>
      </c>
    </row>
    <row r="348" spans="1:9" x14ac:dyDescent="0.25">
      <c r="A348" s="3" t="s">
        <v>126</v>
      </c>
      <c r="B348" s="3" t="s">
        <v>96</v>
      </c>
      <c r="C348" s="3">
        <v>244</v>
      </c>
      <c r="D348" s="3">
        <v>3793</v>
      </c>
      <c r="E348" s="3">
        <v>807</v>
      </c>
      <c r="F348" s="3">
        <v>188</v>
      </c>
      <c r="G348" s="3">
        <v>1259</v>
      </c>
      <c r="H348" s="3">
        <v>3835</v>
      </c>
      <c r="I348" s="3">
        <v>2373</v>
      </c>
    </row>
    <row r="349" spans="1:9" x14ac:dyDescent="0.25">
      <c r="A349" s="3" t="s">
        <v>126</v>
      </c>
      <c r="B349" s="3" t="s">
        <v>97</v>
      </c>
      <c r="C349" s="3">
        <v>8</v>
      </c>
      <c r="D349" s="3">
        <v>23</v>
      </c>
      <c r="E349" s="3">
        <v>119</v>
      </c>
      <c r="F349" s="3"/>
      <c r="G349" s="3"/>
      <c r="H349" s="3">
        <v>468</v>
      </c>
      <c r="I349" s="3">
        <v>228</v>
      </c>
    </row>
    <row r="350" spans="1:9" x14ac:dyDescent="0.25">
      <c r="A350" s="3" t="s">
        <v>126</v>
      </c>
      <c r="B350" s="3" t="s">
        <v>98</v>
      </c>
      <c r="C350" s="3">
        <v>611</v>
      </c>
      <c r="D350" s="3">
        <v>987</v>
      </c>
      <c r="E350" s="3">
        <v>665</v>
      </c>
      <c r="F350" s="3">
        <v>16</v>
      </c>
      <c r="G350" s="3">
        <v>568</v>
      </c>
      <c r="H350" s="3">
        <v>213</v>
      </c>
      <c r="I350" s="3">
        <v>137</v>
      </c>
    </row>
    <row r="353" spans="1:9" x14ac:dyDescent="0.25">
      <c r="A353" s="31" t="s">
        <v>80</v>
      </c>
      <c r="B353" s="31"/>
      <c r="C353" s="31"/>
      <c r="D353" s="31"/>
      <c r="E353" s="31"/>
      <c r="F353" s="31"/>
      <c r="G353" s="31"/>
      <c r="H353" s="31"/>
      <c r="I353" s="31"/>
    </row>
    <row r="354" spans="1:9" x14ac:dyDescent="0.25">
      <c r="A354" s="4" t="s">
        <v>64</v>
      </c>
      <c r="B354" s="4" t="s">
        <v>5</v>
      </c>
      <c r="C354" s="4" t="s">
        <v>66</v>
      </c>
      <c r="D354" s="4" t="s">
        <v>67</v>
      </c>
      <c r="E354" s="4" t="s">
        <v>68</v>
      </c>
      <c r="F354" s="4" t="s">
        <v>69</v>
      </c>
      <c r="G354" s="4" t="s">
        <v>70</v>
      </c>
      <c r="H354" s="4" t="s">
        <v>71</v>
      </c>
      <c r="I354" s="4" t="s">
        <v>72</v>
      </c>
    </row>
    <row r="355" spans="1:9" x14ac:dyDescent="0.25">
      <c r="A355" s="3" t="s">
        <v>120</v>
      </c>
      <c r="B355" s="3" t="s">
        <v>83</v>
      </c>
      <c r="C355" s="3">
        <v>469</v>
      </c>
      <c r="D355" s="3">
        <v>2077</v>
      </c>
      <c r="E355" s="3">
        <v>2370</v>
      </c>
      <c r="F355" s="3">
        <v>683</v>
      </c>
      <c r="G355" s="3">
        <v>2238</v>
      </c>
      <c r="H355" s="3">
        <v>2036</v>
      </c>
      <c r="I355" s="3">
        <v>2442</v>
      </c>
    </row>
    <row r="356" spans="1:9" x14ac:dyDescent="0.25">
      <c r="A356" s="3" t="s">
        <v>120</v>
      </c>
      <c r="B356" s="3" t="s">
        <v>84</v>
      </c>
      <c r="C356" s="3">
        <v>1010</v>
      </c>
      <c r="D356" s="3">
        <v>3219</v>
      </c>
      <c r="E356" s="3">
        <v>2610</v>
      </c>
      <c r="F356" s="3">
        <v>2157</v>
      </c>
      <c r="G356" s="3">
        <v>2554</v>
      </c>
      <c r="H356" s="3">
        <v>2264</v>
      </c>
      <c r="I356" s="3">
        <v>2436</v>
      </c>
    </row>
    <row r="357" spans="1:9" x14ac:dyDescent="0.25">
      <c r="A357" s="3" t="s">
        <v>120</v>
      </c>
      <c r="B357" s="3" t="s">
        <v>85</v>
      </c>
      <c r="C357" s="3">
        <v>1649</v>
      </c>
      <c r="D357" s="3">
        <v>3617</v>
      </c>
      <c r="E357" s="3">
        <v>2082</v>
      </c>
      <c r="F357" s="3">
        <v>1742</v>
      </c>
      <c r="G357" s="3">
        <v>2461</v>
      </c>
      <c r="H357" s="3">
        <v>2153</v>
      </c>
      <c r="I357" s="3">
        <v>2590</v>
      </c>
    </row>
    <row r="358" spans="1:9" x14ac:dyDescent="0.25">
      <c r="A358" s="3" t="s">
        <v>120</v>
      </c>
      <c r="B358" s="3" t="s">
        <v>86</v>
      </c>
      <c r="C358" s="3">
        <v>1403</v>
      </c>
      <c r="D358" s="3">
        <v>2617</v>
      </c>
      <c r="E358" s="3">
        <v>2126</v>
      </c>
      <c r="F358" s="3">
        <v>3790</v>
      </c>
      <c r="G358" s="3">
        <v>2072</v>
      </c>
      <c r="H358" s="3">
        <v>2199</v>
      </c>
      <c r="I358" s="3">
        <v>2786</v>
      </c>
    </row>
    <row r="359" spans="1:9" x14ac:dyDescent="0.25">
      <c r="A359" s="3" t="s">
        <v>120</v>
      </c>
      <c r="B359" s="3" t="s">
        <v>87</v>
      </c>
      <c r="C359" s="3">
        <v>2812</v>
      </c>
      <c r="D359" s="3">
        <v>2143</v>
      </c>
      <c r="E359" s="3">
        <v>2770</v>
      </c>
      <c r="F359" s="3">
        <v>3465</v>
      </c>
      <c r="G359" s="3">
        <v>2786</v>
      </c>
      <c r="H359" s="3">
        <v>2262</v>
      </c>
      <c r="I359" s="3">
        <v>2576</v>
      </c>
    </row>
    <row r="360" spans="1:9" x14ac:dyDescent="0.25">
      <c r="A360" s="3" t="s">
        <v>120</v>
      </c>
      <c r="B360" s="3" t="s">
        <v>88</v>
      </c>
      <c r="C360" s="3">
        <v>6964</v>
      </c>
      <c r="D360" s="3">
        <v>4012</v>
      </c>
      <c r="E360" s="3">
        <v>5383</v>
      </c>
      <c r="F360" s="3">
        <v>7546</v>
      </c>
      <c r="G360" s="3">
        <v>5449</v>
      </c>
      <c r="H360" s="3">
        <v>5398</v>
      </c>
      <c r="I360" s="3">
        <v>6068</v>
      </c>
    </row>
    <row r="361" spans="1:9" x14ac:dyDescent="0.25">
      <c r="A361" s="3" t="s">
        <v>120</v>
      </c>
      <c r="B361" s="3" t="s">
        <v>89</v>
      </c>
      <c r="C361" s="3">
        <v>12756</v>
      </c>
      <c r="D361" s="3">
        <v>6973</v>
      </c>
      <c r="E361" s="3">
        <v>9638</v>
      </c>
      <c r="F361" s="3">
        <v>15729</v>
      </c>
      <c r="G361" s="3">
        <v>11492</v>
      </c>
      <c r="H361" s="3">
        <v>12124</v>
      </c>
      <c r="I361" s="3">
        <v>11736</v>
      </c>
    </row>
    <row r="362" spans="1:9" x14ac:dyDescent="0.25">
      <c r="A362" s="3" t="s">
        <v>120</v>
      </c>
      <c r="B362" s="3" t="s">
        <v>90</v>
      </c>
      <c r="C362" s="3">
        <v>5836</v>
      </c>
      <c r="D362" s="3">
        <v>3234</v>
      </c>
      <c r="E362" s="3">
        <v>4513</v>
      </c>
      <c r="F362" s="3">
        <v>6354</v>
      </c>
      <c r="G362" s="3">
        <v>4569</v>
      </c>
      <c r="H362" s="3">
        <v>3702</v>
      </c>
      <c r="I362" s="3">
        <v>4611</v>
      </c>
    </row>
    <row r="363" spans="1:9" x14ac:dyDescent="0.25">
      <c r="A363" s="3" t="s">
        <v>120</v>
      </c>
      <c r="B363" s="3" t="s">
        <v>91</v>
      </c>
      <c r="C363" s="3">
        <v>5270</v>
      </c>
      <c r="D363" s="3">
        <v>3954</v>
      </c>
      <c r="E363" s="3">
        <v>3967</v>
      </c>
      <c r="F363" s="3">
        <v>4700</v>
      </c>
      <c r="G363" s="3">
        <v>4086</v>
      </c>
      <c r="H363" s="3">
        <v>3664</v>
      </c>
      <c r="I363" s="3">
        <v>4589</v>
      </c>
    </row>
    <row r="364" spans="1:9" x14ac:dyDescent="0.25">
      <c r="A364" s="3" t="s">
        <v>120</v>
      </c>
      <c r="B364" s="3" t="s">
        <v>92</v>
      </c>
      <c r="C364" s="3"/>
      <c r="D364" s="3"/>
      <c r="E364" s="3"/>
      <c r="F364" s="3"/>
      <c r="G364" s="3">
        <v>2188</v>
      </c>
      <c r="H364" s="3">
        <v>1792</v>
      </c>
      <c r="I364" s="3">
        <v>2590</v>
      </c>
    </row>
    <row r="365" spans="1:9" x14ac:dyDescent="0.25">
      <c r="A365" s="3" t="s">
        <v>120</v>
      </c>
      <c r="B365" s="3" t="s">
        <v>93</v>
      </c>
      <c r="C365" s="3">
        <v>8258</v>
      </c>
      <c r="D365" s="3">
        <v>4344</v>
      </c>
      <c r="E365" s="3">
        <v>7587</v>
      </c>
      <c r="F365" s="3">
        <v>8866</v>
      </c>
      <c r="G365" s="3">
        <v>5669</v>
      </c>
      <c r="H365" s="3">
        <v>5053</v>
      </c>
      <c r="I365" s="3">
        <v>5644</v>
      </c>
    </row>
    <row r="366" spans="1:9" x14ac:dyDescent="0.25">
      <c r="A366" s="3" t="s">
        <v>120</v>
      </c>
      <c r="B366" s="3" t="s">
        <v>94</v>
      </c>
      <c r="C366" s="3">
        <v>3721</v>
      </c>
      <c r="D366" s="3">
        <v>2662</v>
      </c>
      <c r="E366" s="3">
        <v>3928</v>
      </c>
      <c r="F366" s="3">
        <v>4896</v>
      </c>
      <c r="G366" s="3">
        <v>3700</v>
      </c>
      <c r="H366" s="3">
        <v>2996</v>
      </c>
      <c r="I366" s="3">
        <v>3648</v>
      </c>
    </row>
    <row r="367" spans="1:9" x14ac:dyDescent="0.25">
      <c r="A367" s="3" t="s">
        <v>120</v>
      </c>
      <c r="B367" s="3" t="s">
        <v>95</v>
      </c>
      <c r="C367" s="3">
        <v>1590</v>
      </c>
      <c r="D367" s="3">
        <v>3144</v>
      </c>
      <c r="E367" s="3">
        <v>2547</v>
      </c>
      <c r="F367" s="3">
        <v>2128</v>
      </c>
      <c r="G367" s="3">
        <v>2419</v>
      </c>
      <c r="H367" s="3">
        <v>2091</v>
      </c>
      <c r="I367" s="3">
        <v>2628</v>
      </c>
    </row>
    <row r="368" spans="1:9" x14ac:dyDescent="0.25">
      <c r="A368" s="3" t="s">
        <v>120</v>
      </c>
      <c r="B368" s="3" t="s">
        <v>96</v>
      </c>
      <c r="C368" s="3">
        <v>2998</v>
      </c>
      <c r="D368" s="3">
        <v>2982</v>
      </c>
      <c r="E368" s="3">
        <v>2817</v>
      </c>
      <c r="F368" s="3">
        <v>4145</v>
      </c>
      <c r="G368" s="3">
        <v>2771</v>
      </c>
      <c r="H368" s="3">
        <v>2670</v>
      </c>
      <c r="I368" s="3">
        <v>2806</v>
      </c>
    </row>
    <row r="369" spans="1:9" x14ac:dyDescent="0.25">
      <c r="A369" s="3" t="s">
        <v>120</v>
      </c>
      <c r="B369" s="3" t="s">
        <v>97</v>
      </c>
      <c r="C369" s="3">
        <v>894</v>
      </c>
      <c r="D369" s="3">
        <v>2359</v>
      </c>
      <c r="E369" s="3">
        <v>1581</v>
      </c>
      <c r="F369" s="3">
        <v>862</v>
      </c>
      <c r="G369" s="3">
        <v>1523</v>
      </c>
      <c r="H369" s="3">
        <v>1471</v>
      </c>
      <c r="I369" s="3">
        <v>1199</v>
      </c>
    </row>
    <row r="370" spans="1:9" x14ac:dyDescent="0.25">
      <c r="A370" s="3" t="s">
        <v>120</v>
      </c>
      <c r="B370" s="3" t="s">
        <v>98</v>
      </c>
      <c r="C370" s="3">
        <v>608</v>
      </c>
      <c r="D370" s="3">
        <v>1316</v>
      </c>
      <c r="E370" s="3">
        <v>1557</v>
      </c>
      <c r="F370" s="3">
        <v>1680</v>
      </c>
      <c r="G370" s="3">
        <v>2096</v>
      </c>
      <c r="H370" s="3">
        <v>1729</v>
      </c>
      <c r="I370" s="3">
        <v>1678</v>
      </c>
    </row>
    <row r="371" spans="1:9" x14ac:dyDescent="0.25">
      <c r="A371" s="3" t="s">
        <v>121</v>
      </c>
      <c r="B371" s="3" t="s">
        <v>83</v>
      </c>
      <c r="C371" s="3">
        <v>15</v>
      </c>
      <c r="D371" s="3">
        <v>65</v>
      </c>
      <c r="E371" s="3">
        <v>106</v>
      </c>
      <c r="F371" s="3">
        <v>48</v>
      </c>
      <c r="G371" s="3">
        <v>203</v>
      </c>
      <c r="H371" s="3">
        <v>144</v>
      </c>
      <c r="I371" s="3">
        <v>110</v>
      </c>
    </row>
    <row r="372" spans="1:9" x14ac:dyDescent="0.25">
      <c r="A372" s="3" t="s">
        <v>121</v>
      </c>
      <c r="B372" s="3" t="s">
        <v>84</v>
      </c>
      <c r="C372" s="3">
        <v>18</v>
      </c>
      <c r="D372" s="3">
        <v>234</v>
      </c>
      <c r="E372" s="3">
        <v>96</v>
      </c>
      <c r="F372" s="3">
        <v>120</v>
      </c>
      <c r="G372" s="3">
        <v>270</v>
      </c>
      <c r="H372" s="3">
        <v>279</v>
      </c>
      <c r="I372" s="3">
        <v>161</v>
      </c>
    </row>
    <row r="373" spans="1:9" x14ac:dyDescent="0.25">
      <c r="A373" s="3" t="s">
        <v>121</v>
      </c>
      <c r="B373" s="3" t="s">
        <v>85</v>
      </c>
      <c r="C373" s="3">
        <v>33</v>
      </c>
      <c r="D373" s="3">
        <v>180</v>
      </c>
      <c r="E373" s="3">
        <v>84</v>
      </c>
      <c r="F373" s="3">
        <v>128</v>
      </c>
      <c r="G373" s="3">
        <v>111</v>
      </c>
      <c r="H373" s="3">
        <v>155</v>
      </c>
      <c r="I373" s="3">
        <v>231</v>
      </c>
    </row>
    <row r="374" spans="1:9" x14ac:dyDescent="0.25">
      <c r="A374" s="3" t="s">
        <v>121</v>
      </c>
      <c r="B374" s="3" t="s">
        <v>86</v>
      </c>
      <c r="C374" s="3">
        <v>8</v>
      </c>
      <c r="D374" s="3">
        <v>69</v>
      </c>
      <c r="E374" s="3">
        <v>32</v>
      </c>
      <c r="F374" s="3">
        <v>75</v>
      </c>
      <c r="G374" s="3">
        <v>32</v>
      </c>
      <c r="H374" s="3">
        <v>86</v>
      </c>
      <c r="I374" s="3">
        <v>76</v>
      </c>
    </row>
    <row r="375" spans="1:9" x14ac:dyDescent="0.25">
      <c r="A375" s="3" t="s">
        <v>121</v>
      </c>
      <c r="B375" s="3" t="s">
        <v>87</v>
      </c>
      <c r="C375" s="3">
        <v>48</v>
      </c>
      <c r="D375" s="3">
        <v>72</v>
      </c>
      <c r="E375" s="3">
        <v>49</v>
      </c>
      <c r="F375" s="3">
        <v>95</v>
      </c>
      <c r="G375" s="3">
        <v>87</v>
      </c>
      <c r="H375" s="3">
        <v>105</v>
      </c>
      <c r="I375" s="3">
        <v>77</v>
      </c>
    </row>
    <row r="376" spans="1:9" x14ac:dyDescent="0.25">
      <c r="A376" s="3" t="s">
        <v>121</v>
      </c>
      <c r="B376" s="3" t="s">
        <v>88</v>
      </c>
      <c r="C376" s="3">
        <v>201</v>
      </c>
      <c r="D376" s="3">
        <v>257</v>
      </c>
      <c r="E376" s="3">
        <v>554</v>
      </c>
      <c r="F376" s="3">
        <v>862</v>
      </c>
      <c r="G376" s="3">
        <v>557</v>
      </c>
      <c r="H376" s="3">
        <v>433</v>
      </c>
      <c r="I376" s="3">
        <v>463</v>
      </c>
    </row>
    <row r="377" spans="1:9" x14ac:dyDescent="0.25">
      <c r="A377" s="3" t="s">
        <v>121</v>
      </c>
      <c r="B377" s="3" t="s">
        <v>89</v>
      </c>
      <c r="C377" s="3">
        <v>517</v>
      </c>
      <c r="D377" s="3">
        <v>685</v>
      </c>
      <c r="E377" s="3">
        <v>1178</v>
      </c>
      <c r="F377" s="3">
        <v>1826</v>
      </c>
      <c r="G377" s="3">
        <v>1742</v>
      </c>
      <c r="H377" s="3">
        <v>826</v>
      </c>
      <c r="I377" s="3">
        <v>951</v>
      </c>
    </row>
    <row r="378" spans="1:9" x14ac:dyDescent="0.25">
      <c r="A378" s="3" t="s">
        <v>121</v>
      </c>
      <c r="B378" s="3" t="s">
        <v>90</v>
      </c>
      <c r="C378" s="3">
        <v>184</v>
      </c>
      <c r="D378" s="3">
        <v>247</v>
      </c>
      <c r="E378" s="3">
        <v>287</v>
      </c>
      <c r="F378" s="3">
        <v>487</v>
      </c>
      <c r="G378" s="3">
        <v>383</v>
      </c>
      <c r="H378" s="3">
        <v>200</v>
      </c>
      <c r="I378" s="3">
        <v>192</v>
      </c>
    </row>
    <row r="379" spans="1:9" x14ac:dyDescent="0.25">
      <c r="A379" s="3" t="s">
        <v>121</v>
      </c>
      <c r="B379" s="3" t="s">
        <v>91</v>
      </c>
      <c r="C379" s="3">
        <v>120</v>
      </c>
      <c r="D379" s="3">
        <v>296</v>
      </c>
      <c r="E379" s="3">
        <v>226</v>
      </c>
      <c r="F379" s="3">
        <v>323</v>
      </c>
      <c r="G379" s="3">
        <v>265</v>
      </c>
      <c r="H379" s="3">
        <v>188</v>
      </c>
      <c r="I379" s="3">
        <v>120</v>
      </c>
    </row>
    <row r="380" spans="1:9" x14ac:dyDescent="0.25">
      <c r="A380" s="3" t="s">
        <v>121</v>
      </c>
      <c r="B380" s="3" t="s">
        <v>92</v>
      </c>
      <c r="C380" s="3"/>
      <c r="D380" s="3"/>
      <c r="E380" s="3"/>
      <c r="F380" s="3"/>
      <c r="G380" s="3">
        <v>181</v>
      </c>
      <c r="H380" s="3">
        <v>77</v>
      </c>
      <c r="I380" s="3">
        <v>83</v>
      </c>
    </row>
    <row r="381" spans="1:9" x14ac:dyDescent="0.25">
      <c r="A381" s="3" t="s">
        <v>121</v>
      </c>
      <c r="B381" s="3" t="s">
        <v>93</v>
      </c>
      <c r="C381" s="3">
        <v>315</v>
      </c>
      <c r="D381" s="3">
        <v>314</v>
      </c>
      <c r="E381" s="3">
        <v>733</v>
      </c>
      <c r="F381" s="3">
        <v>960</v>
      </c>
      <c r="G381" s="3">
        <v>547</v>
      </c>
      <c r="H381" s="3">
        <v>351</v>
      </c>
      <c r="I381" s="3">
        <v>337</v>
      </c>
    </row>
    <row r="382" spans="1:9" x14ac:dyDescent="0.25">
      <c r="A382" s="3" t="s">
        <v>121</v>
      </c>
      <c r="B382" s="3" t="s">
        <v>94</v>
      </c>
      <c r="C382" s="3">
        <v>90</v>
      </c>
      <c r="D382" s="3">
        <v>133</v>
      </c>
      <c r="E382" s="3">
        <v>218</v>
      </c>
      <c r="F382" s="3">
        <v>335</v>
      </c>
      <c r="G382" s="3">
        <v>169</v>
      </c>
      <c r="H382" s="3">
        <v>153</v>
      </c>
      <c r="I382" s="3">
        <v>174</v>
      </c>
    </row>
    <row r="383" spans="1:9" x14ac:dyDescent="0.25">
      <c r="A383" s="3" t="s">
        <v>121</v>
      </c>
      <c r="B383" s="3" t="s">
        <v>95</v>
      </c>
      <c r="C383" s="3">
        <v>61</v>
      </c>
      <c r="D383" s="3">
        <v>278</v>
      </c>
      <c r="E383" s="3">
        <v>201</v>
      </c>
      <c r="F383" s="3">
        <v>219</v>
      </c>
      <c r="G383" s="3">
        <v>221</v>
      </c>
      <c r="H383" s="3">
        <v>168</v>
      </c>
      <c r="I383" s="3">
        <v>229</v>
      </c>
    </row>
    <row r="384" spans="1:9" x14ac:dyDescent="0.25">
      <c r="A384" s="3" t="s">
        <v>121</v>
      </c>
      <c r="B384" s="3" t="s">
        <v>96</v>
      </c>
      <c r="C384" s="3">
        <v>118</v>
      </c>
      <c r="D384" s="3">
        <v>248</v>
      </c>
      <c r="E384" s="3">
        <v>289</v>
      </c>
      <c r="F384" s="3">
        <v>456</v>
      </c>
      <c r="G384" s="3">
        <v>317</v>
      </c>
      <c r="H384" s="3">
        <v>181</v>
      </c>
      <c r="I384" s="3">
        <v>197</v>
      </c>
    </row>
    <row r="385" spans="1:9" x14ac:dyDescent="0.25">
      <c r="A385" s="3" t="s">
        <v>121</v>
      </c>
      <c r="B385" s="3" t="s">
        <v>97</v>
      </c>
      <c r="C385" s="3">
        <v>19</v>
      </c>
      <c r="D385" s="3">
        <v>154</v>
      </c>
      <c r="E385" s="3">
        <v>114</v>
      </c>
      <c r="F385" s="3">
        <v>119</v>
      </c>
      <c r="G385" s="3">
        <v>108</v>
      </c>
      <c r="H385" s="3">
        <v>76</v>
      </c>
      <c r="I385" s="3">
        <v>93</v>
      </c>
    </row>
    <row r="386" spans="1:9" x14ac:dyDescent="0.25">
      <c r="A386" s="3" t="s">
        <v>121</v>
      </c>
      <c r="B386" s="3" t="s">
        <v>98</v>
      </c>
      <c r="C386" s="3">
        <v>11</v>
      </c>
      <c r="D386" s="3">
        <v>179</v>
      </c>
      <c r="E386" s="3">
        <v>253</v>
      </c>
      <c r="F386" s="3">
        <v>71</v>
      </c>
      <c r="G386" s="3">
        <v>160</v>
      </c>
      <c r="H386" s="3">
        <v>92</v>
      </c>
      <c r="I386" s="3">
        <v>112</v>
      </c>
    </row>
    <row r="387" spans="1:9" x14ac:dyDescent="0.25">
      <c r="A387" s="3" t="s">
        <v>122</v>
      </c>
      <c r="B387" s="3" t="s">
        <v>83</v>
      </c>
      <c r="C387" s="3">
        <v>52</v>
      </c>
      <c r="D387" s="3">
        <v>4</v>
      </c>
      <c r="E387" s="3">
        <v>26</v>
      </c>
      <c r="F387" s="3">
        <v>14</v>
      </c>
      <c r="G387" s="3">
        <v>74</v>
      </c>
      <c r="H387" s="3">
        <v>13</v>
      </c>
      <c r="I387" s="3">
        <v>23</v>
      </c>
    </row>
    <row r="388" spans="1:9" x14ac:dyDescent="0.25">
      <c r="A388" s="3" t="s">
        <v>122</v>
      </c>
      <c r="B388" s="3" t="s">
        <v>84</v>
      </c>
      <c r="C388" s="3">
        <v>170</v>
      </c>
      <c r="D388" s="3">
        <v>10</v>
      </c>
      <c r="E388" s="3">
        <v>37</v>
      </c>
      <c r="F388" s="3">
        <v>137</v>
      </c>
      <c r="G388" s="3">
        <v>23</v>
      </c>
      <c r="H388" s="3">
        <v>26</v>
      </c>
      <c r="I388" s="3">
        <v>18</v>
      </c>
    </row>
    <row r="389" spans="1:9" x14ac:dyDescent="0.25">
      <c r="A389" s="3" t="s">
        <v>122</v>
      </c>
      <c r="B389" s="3" t="s">
        <v>85</v>
      </c>
      <c r="C389" s="3">
        <v>60</v>
      </c>
      <c r="D389" s="3">
        <v>44</v>
      </c>
      <c r="E389" s="3">
        <v>22</v>
      </c>
      <c r="F389" s="3">
        <v>15</v>
      </c>
      <c r="G389" s="3">
        <v>12</v>
      </c>
      <c r="H389" s="3">
        <v>13</v>
      </c>
      <c r="I389" s="3">
        <v>82</v>
      </c>
    </row>
    <row r="390" spans="1:9" x14ac:dyDescent="0.25">
      <c r="A390" s="3" t="s">
        <v>122</v>
      </c>
      <c r="B390" s="3" t="s">
        <v>86</v>
      </c>
      <c r="C390" s="3">
        <v>20</v>
      </c>
      <c r="D390" s="3">
        <v>3</v>
      </c>
      <c r="E390" s="3">
        <v>21</v>
      </c>
      <c r="F390" s="3">
        <v>26</v>
      </c>
      <c r="G390" s="3">
        <v>13</v>
      </c>
      <c r="H390" s="3">
        <v>9</v>
      </c>
      <c r="I390" s="3">
        <v>28</v>
      </c>
    </row>
    <row r="391" spans="1:9" x14ac:dyDescent="0.25">
      <c r="A391" s="3" t="s">
        <v>122</v>
      </c>
      <c r="B391" s="3" t="s">
        <v>87</v>
      </c>
      <c r="C391" s="3">
        <v>26</v>
      </c>
      <c r="D391" s="3">
        <v>7</v>
      </c>
      <c r="E391" s="3">
        <v>18</v>
      </c>
      <c r="F391" s="3">
        <v>10</v>
      </c>
      <c r="G391" s="3">
        <v>9</v>
      </c>
      <c r="H391" s="3">
        <v>14</v>
      </c>
      <c r="I391" s="3">
        <v>6</v>
      </c>
    </row>
    <row r="392" spans="1:9" x14ac:dyDescent="0.25">
      <c r="A392" s="3" t="s">
        <v>122</v>
      </c>
      <c r="B392" s="3" t="s">
        <v>88</v>
      </c>
      <c r="C392" s="3">
        <v>137</v>
      </c>
      <c r="D392" s="3">
        <v>19</v>
      </c>
      <c r="E392" s="3">
        <v>165</v>
      </c>
      <c r="F392" s="3">
        <v>121</v>
      </c>
      <c r="G392" s="3">
        <v>65</v>
      </c>
      <c r="H392" s="3">
        <v>62</v>
      </c>
      <c r="I392" s="3">
        <v>131</v>
      </c>
    </row>
    <row r="393" spans="1:9" x14ac:dyDescent="0.25">
      <c r="A393" s="3" t="s">
        <v>122</v>
      </c>
      <c r="B393" s="3" t="s">
        <v>89</v>
      </c>
      <c r="C393" s="3">
        <v>81</v>
      </c>
      <c r="D393" s="3">
        <v>10</v>
      </c>
      <c r="E393" s="3">
        <v>32</v>
      </c>
      <c r="F393" s="3">
        <v>52</v>
      </c>
      <c r="G393" s="3">
        <v>46</v>
      </c>
      <c r="H393" s="3">
        <v>22</v>
      </c>
      <c r="I393" s="3">
        <v>33</v>
      </c>
    </row>
    <row r="394" spans="1:9" x14ac:dyDescent="0.25">
      <c r="A394" s="3" t="s">
        <v>122</v>
      </c>
      <c r="B394" s="3" t="s">
        <v>90</v>
      </c>
      <c r="C394" s="3">
        <v>81</v>
      </c>
      <c r="D394" s="3">
        <v>16</v>
      </c>
      <c r="E394" s="3">
        <v>56</v>
      </c>
      <c r="F394" s="3">
        <v>62</v>
      </c>
      <c r="G394" s="3">
        <v>29</v>
      </c>
      <c r="H394" s="3">
        <v>9</v>
      </c>
      <c r="I394" s="3">
        <v>22</v>
      </c>
    </row>
    <row r="395" spans="1:9" x14ac:dyDescent="0.25">
      <c r="A395" s="3" t="s">
        <v>122</v>
      </c>
      <c r="B395" s="3" t="s">
        <v>91</v>
      </c>
      <c r="C395" s="3">
        <v>73</v>
      </c>
      <c r="D395" s="3">
        <v>26</v>
      </c>
      <c r="E395" s="3">
        <v>35</v>
      </c>
      <c r="F395" s="3">
        <v>45</v>
      </c>
      <c r="G395" s="3">
        <v>16</v>
      </c>
      <c r="H395" s="3">
        <v>11</v>
      </c>
      <c r="I395" s="3">
        <v>12</v>
      </c>
    </row>
    <row r="396" spans="1:9" x14ac:dyDescent="0.25">
      <c r="A396" s="3" t="s">
        <v>122</v>
      </c>
      <c r="B396" s="3" t="s">
        <v>92</v>
      </c>
      <c r="C396" s="3"/>
      <c r="D396" s="3"/>
      <c r="E396" s="3"/>
      <c r="F396" s="3"/>
      <c r="G396" s="3">
        <v>14</v>
      </c>
      <c r="H396" s="3">
        <v>6</v>
      </c>
      <c r="I396" s="3">
        <v>10</v>
      </c>
    </row>
    <row r="397" spans="1:9" x14ac:dyDescent="0.25">
      <c r="A397" s="3" t="s">
        <v>122</v>
      </c>
      <c r="B397" s="3" t="s">
        <v>93</v>
      </c>
      <c r="C397" s="3">
        <v>212</v>
      </c>
      <c r="D397" s="3">
        <v>59</v>
      </c>
      <c r="E397" s="3">
        <v>125</v>
      </c>
      <c r="F397" s="3">
        <v>136</v>
      </c>
      <c r="G397" s="3">
        <v>75</v>
      </c>
      <c r="H397" s="3">
        <v>35</v>
      </c>
      <c r="I397" s="3">
        <v>59</v>
      </c>
    </row>
    <row r="398" spans="1:9" x14ac:dyDescent="0.25">
      <c r="A398" s="3" t="s">
        <v>122</v>
      </c>
      <c r="B398" s="3" t="s">
        <v>94</v>
      </c>
      <c r="C398" s="3">
        <v>73</v>
      </c>
      <c r="D398" s="3">
        <v>24</v>
      </c>
      <c r="E398" s="3">
        <v>64</v>
      </c>
      <c r="F398" s="3">
        <v>85</v>
      </c>
      <c r="G398" s="3">
        <v>35</v>
      </c>
      <c r="H398" s="3">
        <v>10</v>
      </c>
      <c r="I398" s="3">
        <v>25</v>
      </c>
    </row>
    <row r="399" spans="1:9" x14ac:dyDescent="0.25">
      <c r="A399" s="3" t="s">
        <v>122</v>
      </c>
      <c r="B399" s="3" t="s">
        <v>95</v>
      </c>
      <c r="C399" s="3">
        <v>153</v>
      </c>
      <c r="D399" s="3">
        <v>41</v>
      </c>
      <c r="E399" s="3">
        <v>93</v>
      </c>
      <c r="F399" s="3">
        <v>73</v>
      </c>
      <c r="G399" s="3">
        <v>55</v>
      </c>
      <c r="H399" s="3">
        <v>23</v>
      </c>
      <c r="I399" s="3">
        <v>25</v>
      </c>
    </row>
    <row r="400" spans="1:9" x14ac:dyDescent="0.25">
      <c r="A400" s="3" t="s">
        <v>122</v>
      </c>
      <c r="B400" s="3" t="s">
        <v>96</v>
      </c>
      <c r="C400" s="3">
        <v>140</v>
      </c>
      <c r="D400" s="3">
        <v>100</v>
      </c>
      <c r="E400" s="3">
        <v>112</v>
      </c>
      <c r="F400" s="3">
        <v>142</v>
      </c>
      <c r="G400" s="3">
        <v>35</v>
      </c>
      <c r="H400" s="3">
        <v>22</v>
      </c>
      <c r="I400" s="3">
        <v>45</v>
      </c>
    </row>
    <row r="401" spans="1:9" x14ac:dyDescent="0.25">
      <c r="A401" s="3" t="s">
        <v>122</v>
      </c>
      <c r="B401" s="3" t="s">
        <v>97</v>
      </c>
      <c r="C401" s="3">
        <v>14</v>
      </c>
      <c r="D401" s="3">
        <v>14</v>
      </c>
      <c r="E401" s="3">
        <v>23</v>
      </c>
      <c r="F401" s="3">
        <v>11</v>
      </c>
      <c r="G401" s="3">
        <v>8</v>
      </c>
      <c r="H401" s="3">
        <v>5</v>
      </c>
      <c r="I401" s="3">
        <v>6</v>
      </c>
    </row>
    <row r="402" spans="1:9" x14ac:dyDescent="0.25">
      <c r="A402" s="3" t="s">
        <v>122</v>
      </c>
      <c r="B402" s="3" t="s">
        <v>98</v>
      </c>
      <c r="C402" s="3">
        <v>35</v>
      </c>
      <c r="D402" s="3">
        <v>3</v>
      </c>
      <c r="E402" s="3">
        <v>4</v>
      </c>
      <c r="F402" s="3">
        <v>22</v>
      </c>
      <c r="G402" s="3">
        <v>7</v>
      </c>
      <c r="H402" s="3">
        <v>4</v>
      </c>
      <c r="I402" s="3">
        <v>27</v>
      </c>
    </row>
    <row r="403" spans="1:9" x14ac:dyDescent="0.25">
      <c r="A403" s="3" t="s">
        <v>123</v>
      </c>
      <c r="B403" s="3" t="s">
        <v>83</v>
      </c>
      <c r="C403" s="3">
        <v>45</v>
      </c>
      <c r="D403" s="3">
        <v>44</v>
      </c>
      <c r="E403" s="3">
        <v>59</v>
      </c>
      <c r="F403" s="3">
        <v>29</v>
      </c>
      <c r="G403" s="3">
        <v>38</v>
      </c>
      <c r="H403" s="3">
        <v>31</v>
      </c>
      <c r="I403" s="3">
        <v>58</v>
      </c>
    </row>
    <row r="404" spans="1:9" x14ac:dyDescent="0.25">
      <c r="A404" s="3" t="s">
        <v>123</v>
      </c>
      <c r="B404" s="3" t="s">
        <v>84</v>
      </c>
      <c r="C404" s="3">
        <v>17</v>
      </c>
      <c r="D404" s="3">
        <v>22</v>
      </c>
      <c r="E404" s="3">
        <v>12</v>
      </c>
      <c r="F404" s="3">
        <v>92</v>
      </c>
      <c r="G404" s="3">
        <v>18</v>
      </c>
      <c r="H404" s="3">
        <v>18</v>
      </c>
      <c r="I404" s="3">
        <v>27</v>
      </c>
    </row>
    <row r="405" spans="1:9" x14ac:dyDescent="0.25">
      <c r="A405" s="3" t="s">
        <v>123</v>
      </c>
      <c r="B405" s="3" t="s">
        <v>85</v>
      </c>
      <c r="C405" s="3">
        <v>1</v>
      </c>
      <c r="D405" s="3">
        <v>1</v>
      </c>
      <c r="E405" s="3">
        <v>1</v>
      </c>
      <c r="F405" s="3">
        <v>2</v>
      </c>
      <c r="G405" s="3">
        <v>2</v>
      </c>
      <c r="H405" s="3">
        <v>12</v>
      </c>
      <c r="I405" s="3">
        <v>7</v>
      </c>
    </row>
    <row r="406" spans="1:9" x14ac:dyDescent="0.25">
      <c r="A406" s="3" t="s">
        <v>123</v>
      </c>
      <c r="B406" s="3" t="s">
        <v>86</v>
      </c>
      <c r="C406" s="3">
        <v>36</v>
      </c>
      <c r="D406" s="3">
        <v>12</v>
      </c>
      <c r="E406" s="3">
        <v>31</v>
      </c>
      <c r="F406" s="3">
        <v>15</v>
      </c>
      <c r="G406" s="3">
        <v>35</v>
      </c>
      <c r="H406" s="3">
        <v>47</v>
      </c>
      <c r="I406" s="3">
        <v>41</v>
      </c>
    </row>
    <row r="407" spans="1:9" x14ac:dyDescent="0.25">
      <c r="A407" s="3" t="s">
        <v>123</v>
      </c>
      <c r="B407" s="3" t="s">
        <v>87</v>
      </c>
      <c r="C407" s="3">
        <v>140</v>
      </c>
      <c r="D407" s="3">
        <v>85</v>
      </c>
      <c r="E407" s="3">
        <v>99</v>
      </c>
      <c r="F407" s="3">
        <v>69</v>
      </c>
      <c r="G407" s="3">
        <v>68</v>
      </c>
      <c r="H407" s="3">
        <v>125</v>
      </c>
      <c r="I407" s="3">
        <v>103</v>
      </c>
    </row>
    <row r="408" spans="1:9" x14ac:dyDescent="0.25">
      <c r="A408" s="3" t="s">
        <v>123</v>
      </c>
      <c r="B408" s="3" t="s">
        <v>88</v>
      </c>
      <c r="C408" s="3">
        <v>414</v>
      </c>
      <c r="D408" s="3">
        <v>170</v>
      </c>
      <c r="E408" s="3">
        <v>252</v>
      </c>
      <c r="F408" s="3">
        <v>329</v>
      </c>
      <c r="G408" s="3">
        <v>369</v>
      </c>
      <c r="H408" s="3">
        <v>262</v>
      </c>
      <c r="I408" s="3">
        <v>369</v>
      </c>
    </row>
    <row r="409" spans="1:9" x14ac:dyDescent="0.25">
      <c r="A409" s="3" t="s">
        <v>123</v>
      </c>
      <c r="B409" s="3" t="s">
        <v>89</v>
      </c>
      <c r="C409" s="3">
        <v>249</v>
      </c>
      <c r="D409" s="3">
        <v>67</v>
      </c>
      <c r="E409" s="3">
        <v>98</v>
      </c>
      <c r="F409" s="3">
        <v>85</v>
      </c>
      <c r="G409" s="3">
        <v>181</v>
      </c>
      <c r="H409" s="3">
        <v>136</v>
      </c>
      <c r="I409" s="3">
        <v>275</v>
      </c>
    </row>
    <row r="410" spans="1:9" x14ac:dyDescent="0.25">
      <c r="A410" s="3" t="s">
        <v>123</v>
      </c>
      <c r="B410" s="3" t="s">
        <v>90</v>
      </c>
      <c r="C410" s="3">
        <v>411</v>
      </c>
      <c r="D410" s="3">
        <v>109</v>
      </c>
      <c r="E410" s="3">
        <v>157</v>
      </c>
      <c r="F410" s="3">
        <v>178</v>
      </c>
      <c r="G410" s="3">
        <v>161</v>
      </c>
      <c r="H410" s="3">
        <v>189</v>
      </c>
      <c r="I410" s="3">
        <v>156</v>
      </c>
    </row>
    <row r="411" spans="1:9" x14ac:dyDescent="0.25">
      <c r="A411" s="3" t="s">
        <v>123</v>
      </c>
      <c r="B411" s="3" t="s">
        <v>91</v>
      </c>
      <c r="C411" s="3">
        <v>901</v>
      </c>
      <c r="D411" s="3">
        <v>492</v>
      </c>
      <c r="E411" s="3">
        <v>289</v>
      </c>
      <c r="F411" s="3">
        <v>445</v>
      </c>
      <c r="G411" s="3">
        <v>455</v>
      </c>
      <c r="H411" s="3">
        <v>297</v>
      </c>
      <c r="I411" s="3">
        <v>307</v>
      </c>
    </row>
    <row r="412" spans="1:9" x14ac:dyDescent="0.25">
      <c r="A412" s="3" t="s">
        <v>123</v>
      </c>
      <c r="B412" s="3" t="s">
        <v>92</v>
      </c>
      <c r="C412" s="3"/>
      <c r="D412" s="3"/>
      <c r="E412" s="3"/>
      <c r="F412" s="3"/>
      <c r="G412" s="3">
        <v>343</v>
      </c>
      <c r="H412" s="3">
        <v>264</v>
      </c>
      <c r="I412" s="3">
        <v>467</v>
      </c>
    </row>
    <row r="413" spans="1:9" x14ac:dyDescent="0.25">
      <c r="A413" s="3" t="s">
        <v>123</v>
      </c>
      <c r="B413" s="3" t="s">
        <v>93</v>
      </c>
      <c r="C413" s="3">
        <v>2170</v>
      </c>
      <c r="D413" s="3">
        <v>750</v>
      </c>
      <c r="E413" s="3">
        <v>879</v>
      </c>
      <c r="F413" s="3">
        <v>1138</v>
      </c>
      <c r="G413" s="3">
        <v>538</v>
      </c>
      <c r="H413" s="3">
        <v>331</v>
      </c>
      <c r="I413" s="3">
        <v>467</v>
      </c>
    </row>
    <row r="414" spans="1:9" x14ac:dyDescent="0.25">
      <c r="A414" s="3" t="s">
        <v>123</v>
      </c>
      <c r="B414" s="3" t="s">
        <v>94</v>
      </c>
      <c r="C414" s="3">
        <v>1359</v>
      </c>
      <c r="D414" s="3">
        <v>664</v>
      </c>
      <c r="E414" s="3">
        <v>753</v>
      </c>
      <c r="F414" s="3">
        <v>1091</v>
      </c>
      <c r="G414" s="3">
        <v>560</v>
      </c>
      <c r="H414" s="3">
        <v>411</v>
      </c>
      <c r="I414" s="3">
        <v>491</v>
      </c>
    </row>
    <row r="415" spans="1:9" x14ac:dyDescent="0.25">
      <c r="A415" s="3" t="s">
        <v>123</v>
      </c>
      <c r="B415" s="3" t="s">
        <v>95</v>
      </c>
      <c r="C415" s="3">
        <v>314</v>
      </c>
      <c r="D415" s="3">
        <v>433</v>
      </c>
      <c r="E415" s="3">
        <v>400</v>
      </c>
      <c r="F415" s="3">
        <v>447</v>
      </c>
      <c r="G415" s="3">
        <v>303</v>
      </c>
      <c r="H415" s="3">
        <v>253</v>
      </c>
      <c r="I415" s="3">
        <v>518</v>
      </c>
    </row>
    <row r="416" spans="1:9" x14ac:dyDescent="0.25">
      <c r="A416" s="3" t="s">
        <v>123</v>
      </c>
      <c r="B416" s="3" t="s">
        <v>96</v>
      </c>
      <c r="C416" s="3">
        <v>1154</v>
      </c>
      <c r="D416" s="3">
        <v>690</v>
      </c>
      <c r="E416" s="3">
        <v>627</v>
      </c>
      <c r="F416" s="3">
        <v>1026</v>
      </c>
      <c r="G416" s="3">
        <v>694</v>
      </c>
      <c r="H416" s="3">
        <v>411</v>
      </c>
      <c r="I416" s="3">
        <v>445</v>
      </c>
    </row>
    <row r="417" spans="1:9" x14ac:dyDescent="0.25">
      <c r="A417" s="3" t="s">
        <v>123</v>
      </c>
      <c r="B417" s="3" t="s">
        <v>97</v>
      </c>
      <c r="C417" s="3">
        <v>14</v>
      </c>
      <c r="D417" s="3">
        <v>40</v>
      </c>
      <c r="E417" s="3">
        <v>40</v>
      </c>
      <c r="F417" s="3">
        <v>26</v>
      </c>
      <c r="G417" s="3">
        <v>21</v>
      </c>
      <c r="H417" s="3">
        <v>27</v>
      </c>
      <c r="I417" s="3">
        <v>26</v>
      </c>
    </row>
    <row r="418" spans="1:9" x14ac:dyDescent="0.25">
      <c r="A418" s="3" t="s">
        <v>123</v>
      </c>
      <c r="B418" s="3" t="s">
        <v>98</v>
      </c>
      <c r="C418" s="3">
        <v>44</v>
      </c>
      <c r="D418" s="3">
        <v>43</v>
      </c>
      <c r="E418" s="3">
        <v>45</v>
      </c>
      <c r="F418" s="3">
        <v>53</v>
      </c>
      <c r="G418" s="3">
        <v>33</v>
      </c>
      <c r="H418" s="3">
        <v>17</v>
      </c>
      <c r="I418" s="3">
        <v>68</v>
      </c>
    </row>
    <row r="419" spans="1:9" x14ac:dyDescent="0.25">
      <c r="A419" s="3" t="s">
        <v>124</v>
      </c>
      <c r="B419" s="3" t="s">
        <v>83</v>
      </c>
      <c r="C419" s="3">
        <v>86</v>
      </c>
      <c r="D419" s="3">
        <v>14</v>
      </c>
      <c r="E419" s="3">
        <v>10</v>
      </c>
      <c r="F419" s="3">
        <v>53</v>
      </c>
      <c r="G419" s="3">
        <v>18</v>
      </c>
      <c r="H419" s="3">
        <v>30</v>
      </c>
      <c r="I419" s="3">
        <v>12</v>
      </c>
    </row>
    <row r="420" spans="1:9" x14ac:dyDescent="0.25">
      <c r="A420" s="3" t="s">
        <v>124</v>
      </c>
      <c r="B420" s="3" t="s">
        <v>84</v>
      </c>
      <c r="C420" s="3">
        <v>43</v>
      </c>
      <c r="D420" s="3">
        <v>98</v>
      </c>
      <c r="E420" s="3">
        <v>19</v>
      </c>
      <c r="F420" s="3">
        <v>3</v>
      </c>
      <c r="G420" s="3">
        <v>18</v>
      </c>
      <c r="H420" s="3">
        <v>18</v>
      </c>
      <c r="I420" s="3">
        <v>33</v>
      </c>
    </row>
    <row r="421" spans="1:9" x14ac:dyDescent="0.25">
      <c r="A421" s="3" t="s">
        <v>124</v>
      </c>
      <c r="B421" s="3" t="s">
        <v>85</v>
      </c>
      <c r="C421" s="3">
        <v>15</v>
      </c>
      <c r="D421" s="3">
        <v>7</v>
      </c>
      <c r="E421" s="3">
        <v>3</v>
      </c>
      <c r="F421" s="3">
        <v>4</v>
      </c>
      <c r="G421" s="3">
        <v>2</v>
      </c>
      <c r="H421" s="3">
        <v>7</v>
      </c>
      <c r="I421" s="3">
        <v>16</v>
      </c>
    </row>
    <row r="422" spans="1:9" x14ac:dyDescent="0.25">
      <c r="A422" s="3" t="s">
        <v>124</v>
      </c>
      <c r="B422" s="3" t="s">
        <v>86</v>
      </c>
      <c r="C422" s="3">
        <v>14</v>
      </c>
      <c r="D422" s="3">
        <v>23</v>
      </c>
      <c r="E422" s="3">
        <v>2</v>
      </c>
      <c r="F422" s="3">
        <v>3</v>
      </c>
      <c r="G422" s="3">
        <v>8</v>
      </c>
      <c r="H422" s="3">
        <v>4</v>
      </c>
      <c r="I422" s="3">
        <v>7</v>
      </c>
    </row>
    <row r="423" spans="1:9" x14ac:dyDescent="0.25">
      <c r="A423" s="3" t="s">
        <v>124</v>
      </c>
      <c r="B423" s="3" t="s">
        <v>87</v>
      </c>
      <c r="C423" s="3">
        <v>82</v>
      </c>
      <c r="D423" s="3">
        <v>53</v>
      </c>
      <c r="E423" s="3">
        <v>27</v>
      </c>
      <c r="F423" s="3">
        <v>21</v>
      </c>
      <c r="G423" s="3">
        <v>45</v>
      </c>
      <c r="H423" s="3">
        <v>33</v>
      </c>
      <c r="I423" s="3">
        <v>16</v>
      </c>
    </row>
    <row r="424" spans="1:9" x14ac:dyDescent="0.25">
      <c r="A424" s="3" t="s">
        <v>124</v>
      </c>
      <c r="B424" s="3" t="s">
        <v>88</v>
      </c>
      <c r="C424" s="3">
        <v>68</v>
      </c>
      <c r="D424" s="3">
        <v>24</v>
      </c>
      <c r="E424" s="3">
        <v>12</v>
      </c>
      <c r="F424" s="3">
        <v>18</v>
      </c>
      <c r="G424" s="3">
        <v>32</v>
      </c>
      <c r="H424" s="3">
        <v>22</v>
      </c>
      <c r="I424" s="3">
        <v>31</v>
      </c>
    </row>
    <row r="425" spans="1:9" x14ac:dyDescent="0.25">
      <c r="A425" s="3" t="s">
        <v>124</v>
      </c>
      <c r="B425" s="3" t="s">
        <v>89</v>
      </c>
      <c r="C425" s="3">
        <v>16</v>
      </c>
      <c r="D425" s="3">
        <v>18</v>
      </c>
      <c r="E425" s="3">
        <v>10</v>
      </c>
      <c r="F425" s="3">
        <v>7</v>
      </c>
      <c r="G425" s="3">
        <v>11</v>
      </c>
      <c r="H425" s="3">
        <v>17</v>
      </c>
      <c r="I425" s="3">
        <v>58</v>
      </c>
    </row>
    <row r="426" spans="1:9" x14ac:dyDescent="0.25">
      <c r="A426" s="3" t="s">
        <v>124</v>
      </c>
      <c r="B426" s="3" t="s">
        <v>90</v>
      </c>
      <c r="C426" s="3">
        <v>56</v>
      </c>
      <c r="D426" s="3">
        <v>21</v>
      </c>
      <c r="E426" s="3">
        <v>24</v>
      </c>
      <c r="F426" s="3">
        <v>56</v>
      </c>
      <c r="G426" s="3">
        <v>29</v>
      </c>
      <c r="H426" s="3">
        <v>28</v>
      </c>
      <c r="I426" s="3">
        <v>20</v>
      </c>
    </row>
    <row r="427" spans="1:9" x14ac:dyDescent="0.25">
      <c r="A427" s="3" t="s">
        <v>124</v>
      </c>
      <c r="B427" s="3" t="s">
        <v>91</v>
      </c>
      <c r="C427" s="3">
        <v>211</v>
      </c>
      <c r="D427" s="3">
        <v>176</v>
      </c>
      <c r="E427" s="3">
        <v>94</v>
      </c>
      <c r="F427" s="3">
        <v>114</v>
      </c>
      <c r="G427" s="3">
        <v>191</v>
      </c>
      <c r="H427" s="3">
        <v>83</v>
      </c>
      <c r="I427" s="3">
        <v>65</v>
      </c>
    </row>
    <row r="428" spans="1:9" x14ac:dyDescent="0.25">
      <c r="A428" s="3" t="s">
        <v>124</v>
      </c>
      <c r="B428" s="3" t="s">
        <v>92</v>
      </c>
      <c r="C428" s="3"/>
      <c r="D428" s="3"/>
      <c r="E428" s="3"/>
      <c r="F428" s="3"/>
      <c r="G428" s="3">
        <v>52</v>
      </c>
      <c r="H428" s="3">
        <v>39</v>
      </c>
      <c r="I428" s="3">
        <v>29</v>
      </c>
    </row>
    <row r="429" spans="1:9" x14ac:dyDescent="0.25">
      <c r="A429" s="3" t="s">
        <v>124</v>
      </c>
      <c r="B429" s="3" t="s">
        <v>93</v>
      </c>
      <c r="C429" s="3">
        <v>863</v>
      </c>
      <c r="D429" s="3">
        <v>241</v>
      </c>
      <c r="E429" s="3">
        <v>141</v>
      </c>
      <c r="F429" s="3">
        <v>270</v>
      </c>
      <c r="G429" s="3">
        <v>234</v>
      </c>
      <c r="H429" s="3">
        <v>144</v>
      </c>
      <c r="I429" s="3">
        <v>351</v>
      </c>
    </row>
    <row r="430" spans="1:9" x14ac:dyDescent="0.25">
      <c r="A430" s="3" t="s">
        <v>124</v>
      </c>
      <c r="B430" s="3" t="s">
        <v>94</v>
      </c>
      <c r="C430" s="3">
        <v>1017</v>
      </c>
      <c r="D430" s="3">
        <v>443</v>
      </c>
      <c r="E430" s="3">
        <v>328</v>
      </c>
      <c r="F430" s="3">
        <v>497</v>
      </c>
      <c r="G430" s="3">
        <v>487</v>
      </c>
      <c r="H430" s="3">
        <v>275</v>
      </c>
      <c r="I430" s="3">
        <v>347</v>
      </c>
    </row>
    <row r="431" spans="1:9" x14ac:dyDescent="0.25">
      <c r="A431" s="3" t="s">
        <v>124</v>
      </c>
      <c r="B431" s="3" t="s">
        <v>95</v>
      </c>
      <c r="C431" s="3">
        <v>363</v>
      </c>
      <c r="D431" s="3">
        <v>444</v>
      </c>
      <c r="E431" s="3">
        <v>386</v>
      </c>
      <c r="F431" s="3">
        <v>480</v>
      </c>
      <c r="G431" s="3">
        <v>376</v>
      </c>
      <c r="H431" s="3">
        <v>200</v>
      </c>
      <c r="I431" s="3">
        <v>423</v>
      </c>
    </row>
    <row r="432" spans="1:9" x14ac:dyDescent="0.25">
      <c r="A432" s="3" t="s">
        <v>124</v>
      </c>
      <c r="B432" s="3" t="s">
        <v>96</v>
      </c>
      <c r="C432" s="3">
        <v>1033</v>
      </c>
      <c r="D432" s="3">
        <v>317</v>
      </c>
      <c r="E432" s="3">
        <v>210</v>
      </c>
      <c r="F432" s="3">
        <v>378</v>
      </c>
      <c r="G432" s="3">
        <v>270</v>
      </c>
      <c r="H432" s="3">
        <v>235</v>
      </c>
      <c r="I432" s="3">
        <v>369</v>
      </c>
    </row>
    <row r="433" spans="1:9" x14ac:dyDescent="0.25">
      <c r="A433" s="3" t="s">
        <v>124</v>
      </c>
      <c r="B433" s="3" t="s">
        <v>97</v>
      </c>
      <c r="C433" s="3">
        <v>138</v>
      </c>
      <c r="D433" s="3">
        <v>287</v>
      </c>
      <c r="E433" s="3">
        <v>102</v>
      </c>
      <c r="F433" s="3">
        <v>133</v>
      </c>
      <c r="G433" s="3">
        <v>127</v>
      </c>
      <c r="H433" s="3">
        <v>96</v>
      </c>
      <c r="I433" s="3">
        <v>119</v>
      </c>
    </row>
    <row r="434" spans="1:9" x14ac:dyDescent="0.25">
      <c r="A434" s="3" t="s">
        <v>124</v>
      </c>
      <c r="B434" s="3" t="s">
        <v>98</v>
      </c>
      <c r="C434" s="3">
        <v>42</v>
      </c>
      <c r="D434" s="3">
        <v>23</v>
      </c>
      <c r="E434" s="3">
        <v>27</v>
      </c>
      <c r="F434" s="3">
        <v>33</v>
      </c>
      <c r="G434" s="3">
        <v>7</v>
      </c>
      <c r="H434" s="3">
        <v>9</v>
      </c>
      <c r="I434" s="3">
        <v>57</v>
      </c>
    </row>
    <row r="435" spans="1:9" x14ac:dyDescent="0.25">
      <c r="A435" s="3" t="s">
        <v>125</v>
      </c>
      <c r="B435" s="3" t="s">
        <v>83</v>
      </c>
      <c r="C435" s="3">
        <v>60</v>
      </c>
      <c r="D435" s="3">
        <v>46</v>
      </c>
      <c r="E435" s="3">
        <v>60</v>
      </c>
      <c r="F435" s="3">
        <v>50</v>
      </c>
      <c r="G435" s="3">
        <v>39</v>
      </c>
      <c r="H435" s="3">
        <v>23</v>
      </c>
      <c r="I435" s="3">
        <v>60</v>
      </c>
    </row>
    <row r="436" spans="1:9" x14ac:dyDescent="0.25">
      <c r="A436" s="3" t="s">
        <v>125</v>
      </c>
      <c r="B436" s="3" t="s">
        <v>84</v>
      </c>
      <c r="C436" s="3">
        <v>33</v>
      </c>
      <c r="D436" s="3">
        <v>68</v>
      </c>
      <c r="E436" s="3">
        <v>7</v>
      </c>
      <c r="F436" s="3">
        <v>33</v>
      </c>
      <c r="G436" s="3">
        <v>58</v>
      </c>
      <c r="H436" s="3">
        <v>30</v>
      </c>
      <c r="I436" s="3">
        <v>123</v>
      </c>
    </row>
    <row r="437" spans="1:9" x14ac:dyDescent="0.25">
      <c r="A437" s="3" t="s">
        <v>125</v>
      </c>
      <c r="B437" s="3" t="s">
        <v>85</v>
      </c>
      <c r="C437" s="3">
        <v>88</v>
      </c>
      <c r="D437" s="3">
        <v>49</v>
      </c>
      <c r="E437" s="3">
        <v>32</v>
      </c>
      <c r="F437" s="3">
        <v>134</v>
      </c>
      <c r="G437" s="3">
        <v>30</v>
      </c>
      <c r="H437" s="3">
        <v>33</v>
      </c>
      <c r="I437" s="3">
        <v>141</v>
      </c>
    </row>
    <row r="438" spans="1:9" x14ac:dyDescent="0.25">
      <c r="A438" s="3" t="s">
        <v>125</v>
      </c>
      <c r="B438" s="3" t="s">
        <v>86</v>
      </c>
      <c r="C438" s="3">
        <v>61</v>
      </c>
      <c r="D438" s="3">
        <v>93</v>
      </c>
      <c r="E438" s="3">
        <v>51</v>
      </c>
      <c r="F438" s="3">
        <v>79</v>
      </c>
      <c r="G438" s="3">
        <v>66</v>
      </c>
      <c r="H438" s="3">
        <v>59</v>
      </c>
      <c r="I438" s="3">
        <v>265</v>
      </c>
    </row>
    <row r="439" spans="1:9" x14ac:dyDescent="0.25">
      <c r="A439" s="3" t="s">
        <v>125</v>
      </c>
      <c r="B439" s="3" t="s">
        <v>87</v>
      </c>
      <c r="C439" s="3">
        <v>94</v>
      </c>
      <c r="D439" s="3">
        <v>52</v>
      </c>
      <c r="E439" s="3">
        <v>65</v>
      </c>
      <c r="F439" s="3">
        <v>84</v>
      </c>
      <c r="G439" s="3">
        <v>127</v>
      </c>
      <c r="H439" s="3">
        <v>143</v>
      </c>
      <c r="I439" s="3">
        <v>157</v>
      </c>
    </row>
    <row r="440" spans="1:9" x14ac:dyDescent="0.25">
      <c r="A440" s="3" t="s">
        <v>125</v>
      </c>
      <c r="B440" s="3" t="s">
        <v>88</v>
      </c>
      <c r="C440" s="3">
        <v>111</v>
      </c>
      <c r="D440" s="3">
        <v>77</v>
      </c>
      <c r="E440" s="3">
        <v>69</v>
      </c>
      <c r="F440" s="3">
        <v>122</v>
      </c>
      <c r="G440" s="3">
        <v>92</v>
      </c>
      <c r="H440" s="3">
        <v>92</v>
      </c>
      <c r="I440" s="3">
        <v>249</v>
      </c>
    </row>
    <row r="441" spans="1:9" x14ac:dyDescent="0.25">
      <c r="A441" s="3" t="s">
        <v>125</v>
      </c>
      <c r="B441" s="3" t="s">
        <v>89</v>
      </c>
      <c r="C441" s="3">
        <v>54</v>
      </c>
      <c r="D441" s="3">
        <v>18</v>
      </c>
      <c r="E441" s="3">
        <v>14</v>
      </c>
      <c r="F441" s="3">
        <v>24</v>
      </c>
      <c r="G441" s="3">
        <v>46</v>
      </c>
      <c r="H441" s="3">
        <v>29</v>
      </c>
      <c r="I441" s="3">
        <v>92</v>
      </c>
    </row>
    <row r="442" spans="1:9" x14ac:dyDescent="0.25">
      <c r="A442" s="3" t="s">
        <v>125</v>
      </c>
      <c r="B442" s="3" t="s">
        <v>90</v>
      </c>
      <c r="C442" s="3">
        <v>63</v>
      </c>
      <c r="D442" s="3">
        <v>21</v>
      </c>
      <c r="E442" s="3">
        <v>43</v>
      </c>
      <c r="F442" s="3">
        <v>28</v>
      </c>
      <c r="G442" s="3">
        <v>60</v>
      </c>
      <c r="H442" s="3">
        <v>38</v>
      </c>
      <c r="I442" s="3">
        <v>63</v>
      </c>
    </row>
    <row r="443" spans="1:9" x14ac:dyDescent="0.25">
      <c r="A443" s="3" t="s">
        <v>125</v>
      </c>
      <c r="B443" s="3" t="s">
        <v>91</v>
      </c>
      <c r="C443" s="3">
        <v>20</v>
      </c>
      <c r="D443" s="3">
        <v>19</v>
      </c>
      <c r="E443" s="3">
        <v>35</v>
      </c>
      <c r="F443" s="3">
        <v>60</v>
      </c>
      <c r="G443" s="3">
        <v>124</v>
      </c>
      <c r="H443" s="3">
        <v>42</v>
      </c>
      <c r="I443" s="3">
        <v>62</v>
      </c>
    </row>
    <row r="444" spans="1:9" x14ac:dyDescent="0.25">
      <c r="A444" s="3" t="s">
        <v>125</v>
      </c>
      <c r="B444" s="3" t="s">
        <v>92</v>
      </c>
      <c r="C444" s="3"/>
      <c r="D444" s="3"/>
      <c r="E444" s="3"/>
      <c r="F444" s="3"/>
      <c r="G444" s="3">
        <v>71</v>
      </c>
      <c r="H444" s="3">
        <v>68</v>
      </c>
      <c r="I444" s="3">
        <v>119</v>
      </c>
    </row>
    <row r="445" spans="1:9" x14ac:dyDescent="0.25">
      <c r="A445" s="3" t="s">
        <v>125</v>
      </c>
      <c r="B445" s="3" t="s">
        <v>93</v>
      </c>
      <c r="C445" s="3">
        <v>27</v>
      </c>
      <c r="D445" s="3">
        <v>16</v>
      </c>
      <c r="E445" s="3">
        <v>65</v>
      </c>
      <c r="F445" s="3">
        <v>120</v>
      </c>
      <c r="G445" s="3">
        <v>97</v>
      </c>
      <c r="H445" s="3">
        <v>67</v>
      </c>
      <c r="I445" s="3">
        <v>120</v>
      </c>
    </row>
    <row r="446" spans="1:9" x14ac:dyDescent="0.25">
      <c r="A446" s="3" t="s">
        <v>125</v>
      </c>
      <c r="B446" s="3" t="s">
        <v>94</v>
      </c>
      <c r="C446" s="3">
        <v>39</v>
      </c>
      <c r="D446" s="3">
        <v>42</v>
      </c>
      <c r="E446" s="3">
        <v>136</v>
      </c>
      <c r="F446" s="3">
        <v>136</v>
      </c>
      <c r="G446" s="3">
        <v>227</v>
      </c>
      <c r="H446" s="3">
        <v>126</v>
      </c>
      <c r="I446" s="3">
        <v>217</v>
      </c>
    </row>
    <row r="447" spans="1:9" x14ac:dyDescent="0.25">
      <c r="A447" s="3" t="s">
        <v>125</v>
      </c>
      <c r="B447" s="3" t="s">
        <v>95</v>
      </c>
      <c r="C447" s="3">
        <v>11</v>
      </c>
      <c r="D447" s="3">
        <v>11</v>
      </c>
      <c r="E447" s="3">
        <v>18</v>
      </c>
      <c r="F447" s="3">
        <v>28</v>
      </c>
      <c r="G447" s="3">
        <v>21</v>
      </c>
      <c r="H447" s="3">
        <v>29</v>
      </c>
      <c r="I447" s="3">
        <v>35</v>
      </c>
    </row>
    <row r="448" spans="1:9" x14ac:dyDescent="0.25">
      <c r="A448" s="3" t="s">
        <v>125</v>
      </c>
      <c r="B448" s="3" t="s">
        <v>96</v>
      </c>
      <c r="C448" s="3">
        <v>1</v>
      </c>
      <c r="D448" s="3">
        <v>4</v>
      </c>
      <c r="E448" s="3">
        <v>2</v>
      </c>
      <c r="F448" s="3">
        <v>29</v>
      </c>
      <c r="G448" s="3">
        <v>28</v>
      </c>
      <c r="H448" s="3">
        <v>34</v>
      </c>
      <c r="I448" s="3">
        <v>39</v>
      </c>
    </row>
    <row r="449" spans="1:9" x14ac:dyDescent="0.25">
      <c r="A449" s="3" t="s">
        <v>125</v>
      </c>
      <c r="B449" s="3" t="s">
        <v>97</v>
      </c>
      <c r="C449" s="3"/>
      <c r="D449" s="3"/>
      <c r="E449" s="3"/>
      <c r="F449" s="3">
        <v>1</v>
      </c>
      <c r="G449" s="3">
        <v>2</v>
      </c>
      <c r="H449" s="3">
        <v>4</v>
      </c>
      <c r="I449" s="3"/>
    </row>
    <row r="450" spans="1:9" x14ac:dyDescent="0.25">
      <c r="A450" s="3" t="s">
        <v>125</v>
      </c>
      <c r="B450" s="3" t="s">
        <v>98</v>
      </c>
      <c r="C450" s="3">
        <v>5</v>
      </c>
      <c r="D450" s="3">
        <v>1</v>
      </c>
      <c r="E450" s="3">
        <v>11</v>
      </c>
      <c r="F450" s="3">
        <v>30</v>
      </c>
      <c r="G450" s="3">
        <v>7</v>
      </c>
      <c r="H450" s="3">
        <v>5</v>
      </c>
      <c r="I450" s="3">
        <v>17</v>
      </c>
    </row>
    <row r="451" spans="1:9" x14ac:dyDescent="0.25">
      <c r="A451" s="3" t="s">
        <v>126</v>
      </c>
      <c r="B451" s="3" t="s">
        <v>83</v>
      </c>
      <c r="C451" s="3">
        <v>5</v>
      </c>
      <c r="D451" s="3">
        <v>9</v>
      </c>
      <c r="E451" s="3">
        <v>7</v>
      </c>
      <c r="F451" s="3"/>
      <c r="G451" s="3">
        <v>6</v>
      </c>
      <c r="H451" s="3">
        <v>23</v>
      </c>
      <c r="I451" s="3">
        <v>13</v>
      </c>
    </row>
    <row r="452" spans="1:9" x14ac:dyDescent="0.25">
      <c r="A452" s="3" t="s">
        <v>126</v>
      </c>
      <c r="B452" s="3" t="s">
        <v>84</v>
      </c>
      <c r="C452" s="3">
        <v>8</v>
      </c>
      <c r="D452" s="3">
        <v>24</v>
      </c>
      <c r="E452" s="3">
        <v>5</v>
      </c>
      <c r="F452" s="3"/>
      <c r="G452" s="3">
        <v>12</v>
      </c>
      <c r="H452" s="3">
        <v>16</v>
      </c>
      <c r="I452" s="3">
        <v>8</v>
      </c>
    </row>
    <row r="453" spans="1:9" x14ac:dyDescent="0.25">
      <c r="A453" s="3" t="s">
        <v>126</v>
      </c>
      <c r="B453" s="3" t="s">
        <v>85</v>
      </c>
      <c r="C453" s="3">
        <v>4</v>
      </c>
      <c r="D453" s="3">
        <v>7</v>
      </c>
      <c r="E453" s="3">
        <v>6</v>
      </c>
      <c r="F453" s="3"/>
      <c r="G453" s="3">
        <v>10</v>
      </c>
      <c r="H453" s="3">
        <v>21</v>
      </c>
      <c r="I453" s="3">
        <v>3</v>
      </c>
    </row>
    <row r="454" spans="1:9" x14ac:dyDescent="0.25">
      <c r="A454" s="3" t="s">
        <v>126</v>
      </c>
      <c r="B454" s="3" t="s">
        <v>86</v>
      </c>
      <c r="C454" s="3">
        <v>8</v>
      </c>
      <c r="D454" s="3">
        <v>6</v>
      </c>
      <c r="E454" s="3">
        <v>19</v>
      </c>
      <c r="F454" s="3">
        <v>1</v>
      </c>
      <c r="G454" s="3">
        <v>8</v>
      </c>
      <c r="H454" s="3">
        <v>16</v>
      </c>
      <c r="I454" s="3">
        <v>8</v>
      </c>
    </row>
    <row r="455" spans="1:9" x14ac:dyDescent="0.25">
      <c r="A455" s="3" t="s">
        <v>126</v>
      </c>
      <c r="B455" s="3" t="s">
        <v>87</v>
      </c>
      <c r="C455" s="3">
        <v>10</v>
      </c>
      <c r="D455" s="3">
        <v>6</v>
      </c>
      <c r="E455" s="3">
        <v>8</v>
      </c>
      <c r="F455" s="3">
        <v>1</v>
      </c>
      <c r="G455" s="3">
        <v>5</v>
      </c>
      <c r="H455" s="3">
        <v>28</v>
      </c>
      <c r="I455" s="3">
        <v>14</v>
      </c>
    </row>
    <row r="456" spans="1:9" x14ac:dyDescent="0.25">
      <c r="A456" s="3" t="s">
        <v>126</v>
      </c>
      <c r="B456" s="3" t="s">
        <v>88</v>
      </c>
      <c r="C456" s="3">
        <v>26</v>
      </c>
      <c r="D456" s="3">
        <v>37</v>
      </c>
      <c r="E456" s="3">
        <v>26</v>
      </c>
      <c r="F456" s="3"/>
      <c r="G456" s="3">
        <v>11</v>
      </c>
      <c r="H456" s="3">
        <v>94</v>
      </c>
      <c r="I456" s="3">
        <v>45</v>
      </c>
    </row>
    <row r="457" spans="1:9" x14ac:dyDescent="0.25">
      <c r="A457" s="3" t="s">
        <v>126</v>
      </c>
      <c r="B457" s="3" t="s">
        <v>89</v>
      </c>
      <c r="C457" s="3">
        <v>8</v>
      </c>
      <c r="D457" s="3">
        <v>19</v>
      </c>
      <c r="E457" s="3">
        <v>7</v>
      </c>
      <c r="F457" s="3"/>
      <c r="G457" s="3">
        <v>11</v>
      </c>
      <c r="H457" s="3">
        <v>44</v>
      </c>
      <c r="I457" s="3">
        <v>57</v>
      </c>
    </row>
    <row r="458" spans="1:9" x14ac:dyDescent="0.25">
      <c r="A458" s="3" t="s">
        <v>126</v>
      </c>
      <c r="B458" s="3" t="s">
        <v>90</v>
      </c>
      <c r="C458" s="3">
        <v>14</v>
      </c>
      <c r="D458" s="3">
        <v>8</v>
      </c>
      <c r="E458" s="3">
        <v>16</v>
      </c>
      <c r="F458" s="3"/>
      <c r="G458" s="3">
        <v>10</v>
      </c>
      <c r="H458" s="3">
        <v>68</v>
      </c>
      <c r="I458" s="3">
        <v>13</v>
      </c>
    </row>
    <row r="459" spans="1:9" x14ac:dyDescent="0.25">
      <c r="A459" s="3" t="s">
        <v>126</v>
      </c>
      <c r="B459" s="3" t="s">
        <v>91</v>
      </c>
      <c r="C459" s="3">
        <v>3</v>
      </c>
      <c r="D459" s="3">
        <v>24</v>
      </c>
      <c r="E459" s="3">
        <v>12</v>
      </c>
      <c r="F459" s="3"/>
      <c r="G459" s="3">
        <v>5</v>
      </c>
      <c r="H459" s="3">
        <v>57</v>
      </c>
      <c r="I459" s="3">
        <v>14</v>
      </c>
    </row>
    <row r="460" spans="1:9" x14ac:dyDescent="0.25">
      <c r="A460" s="3" t="s">
        <v>126</v>
      </c>
      <c r="B460" s="3" t="s">
        <v>92</v>
      </c>
      <c r="C460" s="3"/>
      <c r="D460" s="3"/>
      <c r="E460" s="3"/>
      <c r="F460" s="3"/>
      <c r="G460" s="3">
        <v>15</v>
      </c>
      <c r="H460" s="3">
        <v>30</v>
      </c>
      <c r="I460" s="3">
        <v>10</v>
      </c>
    </row>
    <row r="461" spans="1:9" x14ac:dyDescent="0.25">
      <c r="A461" s="3" t="s">
        <v>126</v>
      </c>
      <c r="B461" s="3" t="s">
        <v>93</v>
      </c>
      <c r="C461" s="3">
        <v>17</v>
      </c>
      <c r="D461" s="3">
        <v>55</v>
      </c>
      <c r="E461" s="3">
        <v>65</v>
      </c>
      <c r="F461" s="3"/>
      <c r="G461" s="3">
        <v>16</v>
      </c>
      <c r="H461" s="3">
        <v>71</v>
      </c>
      <c r="I461" s="3">
        <v>98</v>
      </c>
    </row>
    <row r="462" spans="1:9" x14ac:dyDescent="0.25">
      <c r="A462" s="3" t="s">
        <v>126</v>
      </c>
      <c r="B462" s="3" t="s">
        <v>94</v>
      </c>
      <c r="C462" s="3">
        <v>15</v>
      </c>
      <c r="D462" s="3">
        <v>27</v>
      </c>
      <c r="E462" s="3">
        <v>8</v>
      </c>
      <c r="F462" s="3"/>
      <c r="G462" s="3">
        <v>10</v>
      </c>
      <c r="H462" s="3">
        <v>44</v>
      </c>
      <c r="I462" s="3">
        <v>14</v>
      </c>
    </row>
    <row r="463" spans="1:9" x14ac:dyDescent="0.25">
      <c r="A463" s="3" t="s">
        <v>126</v>
      </c>
      <c r="B463" s="3" t="s">
        <v>95</v>
      </c>
      <c r="C463" s="3">
        <v>4</v>
      </c>
      <c r="D463" s="3">
        <v>13</v>
      </c>
      <c r="E463" s="3">
        <v>15</v>
      </c>
      <c r="F463" s="3"/>
      <c r="G463" s="3">
        <v>8</v>
      </c>
      <c r="H463" s="3">
        <v>36</v>
      </c>
      <c r="I463" s="3">
        <v>3</v>
      </c>
    </row>
    <row r="464" spans="1:9" x14ac:dyDescent="0.25">
      <c r="A464" s="3" t="s">
        <v>126</v>
      </c>
      <c r="B464" s="3" t="s">
        <v>96</v>
      </c>
      <c r="C464" s="3">
        <v>14</v>
      </c>
      <c r="D464" s="3">
        <v>51</v>
      </c>
      <c r="E464" s="3">
        <v>19</v>
      </c>
      <c r="F464" s="3">
        <v>11</v>
      </c>
      <c r="G464" s="3">
        <v>31</v>
      </c>
      <c r="H464" s="3">
        <v>44</v>
      </c>
      <c r="I464" s="3">
        <v>23</v>
      </c>
    </row>
    <row r="465" spans="1:9" x14ac:dyDescent="0.25">
      <c r="A465" s="3" t="s">
        <v>126</v>
      </c>
      <c r="B465" s="3" t="s">
        <v>97</v>
      </c>
      <c r="C465" s="3">
        <v>1</v>
      </c>
      <c r="D465" s="3">
        <v>3</v>
      </c>
      <c r="E465" s="3">
        <v>5</v>
      </c>
      <c r="F465" s="3"/>
      <c r="G465" s="3"/>
      <c r="H465" s="3">
        <v>16</v>
      </c>
      <c r="I465" s="3">
        <v>6</v>
      </c>
    </row>
    <row r="466" spans="1:9" x14ac:dyDescent="0.25">
      <c r="A466" s="3" t="s">
        <v>126</v>
      </c>
      <c r="B466" s="3" t="s">
        <v>98</v>
      </c>
      <c r="C466" s="3">
        <v>17</v>
      </c>
      <c r="D466" s="3">
        <v>23</v>
      </c>
      <c r="E466" s="3">
        <v>17</v>
      </c>
      <c r="F466" s="3">
        <v>3</v>
      </c>
      <c r="G466" s="3">
        <v>15</v>
      </c>
      <c r="H466" s="3">
        <v>5</v>
      </c>
      <c r="I466" s="3">
        <v>5</v>
      </c>
    </row>
  </sheetData>
  <mergeCells count="4">
    <mergeCell ref="A5:I5"/>
    <mergeCell ref="A121:I121"/>
    <mergeCell ref="A237:I237"/>
    <mergeCell ref="A353:I353"/>
  </mergeCells>
  <pageMargins left="0.7" right="0.7" top="0.75" bottom="0.75" header="0.3" footer="0.3"/>
  <pageSetup paperSize="9" orientation="portrait"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74"/>
  <sheetViews>
    <sheetView workbookViewId="0"/>
  </sheetViews>
  <sheetFormatPr baseColWidth="10" defaultColWidth="11.42578125" defaultRowHeight="15" x14ac:dyDescent="0.25"/>
  <cols>
    <col min="1" max="1" width="29.85546875" bestFit="1" customWidth="1"/>
    <col min="2" max="2" width="12.42578125" bestFit="1" customWidth="1"/>
  </cols>
  <sheetData>
    <row r="1" spans="1:9" x14ac:dyDescent="0.25">
      <c r="A1" s="5" t="str">
        <f>HYPERLINK("#'Indice'!A1", "Indice")</f>
        <v>Indice</v>
      </c>
    </row>
    <row r="2" spans="1:9" x14ac:dyDescent="0.25">
      <c r="A2" s="15" t="s">
        <v>119</v>
      </c>
    </row>
    <row r="3" spans="1:9" x14ac:dyDescent="0.25">
      <c r="A3" s="8" t="s">
        <v>62</v>
      </c>
    </row>
    <row r="5" spans="1:9" x14ac:dyDescent="0.25">
      <c r="A5" s="31" t="s">
        <v>63</v>
      </c>
      <c r="B5" s="31"/>
      <c r="C5" s="31"/>
      <c r="D5" s="31"/>
      <c r="E5" s="31"/>
      <c r="F5" s="31"/>
      <c r="G5" s="31"/>
      <c r="H5" s="31"/>
      <c r="I5" s="31"/>
    </row>
    <row r="6" spans="1:9" x14ac:dyDescent="0.25">
      <c r="A6" s="4" t="s">
        <v>64</v>
      </c>
      <c r="B6" s="4" t="s">
        <v>5</v>
      </c>
      <c r="C6" s="4" t="s">
        <v>66</v>
      </c>
      <c r="D6" s="4" t="s">
        <v>67</v>
      </c>
      <c r="E6" s="4" t="s">
        <v>68</v>
      </c>
      <c r="F6" s="4" t="s">
        <v>69</v>
      </c>
      <c r="G6" s="4" t="s">
        <v>70</v>
      </c>
      <c r="H6" s="4" t="s">
        <v>71</v>
      </c>
      <c r="I6" s="4" t="s">
        <v>72</v>
      </c>
    </row>
    <row r="7" spans="1:9" x14ac:dyDescent="0.25">
      <c r="A7" s="1" t="s">
        <v>120</v>
      </c>
      <c r="B7" s="1" t="s">
        <v>99</v>
      </c>
      <c r="C7" s="1">
        <v>89.334392547607393</v>
      </c>
      <c r="D7" s="1">
        <v>85.798579454421997</v>
      </c>
      <c r="E7" s="1">
        <v>85.351175069809003</v>
      </c>
      <c r="F7" s="1">
        <v>85.613381862640395</v>
      </c>
      <c r="G7" s="1">
        <v>83.129894733428998</v>
      </c>
      <c r="H7" s="1">
        <v>87.425649166107206</v>
      </c>
      <c r="I7" s="1">
        <v>86.821335554122896</v>
      </c>
    </row>
    <row r="8" spans="1:9" x14ac:dyDescent="0.25">
      <c r="A8" s="1" t="s">
        <v>120</v>
      </c>
      <c r="B8" s="1" t="s">
        <v>100</v>
      </c>
      <c r="C8" s="1">
        <v>92.692500352859497</v>
      </c>
      <c r="D8" s="1">
        <v>89.263695478439303</v>
      </c>
      <c r="E8" s="1">
        <v>87.539553642272907</v>
      </c>
      <c r="F8" s="1">
        <v>87.7597332000732</v>
      </c>
      <c r="G8" s="1">
        <v>86.333501338958698</v>
      </c>
      <c r="H8" s="1">
        <v>88.645672798156696</v>
      </c>
      <c r="I8" s="1">
        <v>89.164417982101398</v>
      </c>
    </row>
    <row r="9" spans="1:9" x14ac:dyDescent="0.25">
      <c r="A9" s="1" t="s">
        <v>121</v>
      </c>
      <c r="B9" s="1" t="s">
        <v>99</v>
      </c>
      <c r="C9" s="1">
        <v>2.7231389656662901</v>
      </c>
      <c r="D9" s="1">
        <v>6.6053271293640101</v>
      </c>
      <c r="E9" s="1">
        <v>7.9251408576965297</v>
      </c>
      <c r="F9" s="1">
        <v>8.1979438662528992</v>
      </c>
      <c r="G9" s="1">
        <v>9.5319829881191307</v>
      </c>
      <c r="H9" s="1">
        <v>5.53913861513138</v>
      </c>
      <c r="I9" s="1">
        <v>5.3351182490587199</v>
      </c>
    </row>
    <row r="10" spans="1:9" x14ac:dyDescent="0.25">
      <c r="A10" s="1" t="s">
        <v>121</v>
      </c>
      <c r="B10" s="1" t="s">
        <v>100</v>
      </c>
      <c r="C10" s="1">
        <v>2.7073653414845502</v>
      </c>
      <c r="D10" s="1">
        <v>6.2309708446264302</v>
      </c>
      <c r="E10" s="1">
        <v>8.4711275994777697</v>
      </c>
      <c r="F10" s="1">
        <v>8.3944171667098999</v>
      </c>
      <c r="G10" s="1">
        <v>8.8440075516700691</v>
      </c>
      <c r="H10" s="1">
        <v>5.82639761269093</v>
      </c>
      <c r="I10" s="1">
        <v>5.1391914486885097</v>
      </c>
    </row>
    <row r="11" spans="1:9" x14ac:dyDescent="0.25">
      <c r="A11" s="1" t="s">
        <v>122</v>
      </c>
      <c r="B11" s="1" t="s">
        <v>99</v>
      </c>
      <c r="C11" s="1">
        <v>1.04733789339662</v>
      </c>
      <c r="D11" s="1">
        <v>0.50166230648756005</v>
      </c>
      <c r="E11" s="1">
        <v>0.89102806523442302</v>
      </c>
      <c r="F11" s="1">
        <v>0.77440850436687503</v>
      </c>
      <c r="G11" s="1">
        <v>0.56669083423912503</v>
      </c>
      <c r="H11" s="1">
        <v>0.36202578339725699</v>
      </c>
      <c r="I11" s="1">
        <v>0.60996664687991098</v>
      </c>
    </row>
    <row r="12" spans="1:9" x14ac:dyDescent="0.25">
      <c r="A12" s="1" t="s">
        <v>122</v>
      </c>
      <c r="B12" s="1" t="s">
        <v>100</v>
      </c>
      <c r="C12" s="1">
        <v>1.09318094328046</v>
      </c>
      <c r="D12" s="1">
        <v>0.32263516914099499</v>
      </c>
      <c r="E12" s="1">
        <v>0.80673564225435301</v>
      </c>
      <c r="F12" s="1">
        <v>0.72660567238926899</v>
      </c>
      <c r="G12" s="1">
        <v>0.53277672268450305</v>
      </c>
      <c r="H12" s="1">
        <v>0.41059297509491399</v>
      </c>
      <c r="I12" s="1">
        <v>0.69338795728981495</v>
      </c>
    </row>
    <row r="13" spans="1:9" x14ac:dyDescent="0.25">
      <c r="A13" s="1" t="s">
        <v>123</v>
      </c>
      <c r="B13" s="1" t="s">
        <v>99</v>
      </c>
      <c r="C13" s="1">
        <v>4.4897444546222696</v>
      </c>
      <c r="D13" s="1">
        <v>4.3499037623405501</v>
      </c>
      <c r="E13" s="1">
        <v>4.0036283433437303</v>
      </c>
      <c r="F13" s="1">
        <v>3.6111954599618898</v>
      </c>
      <c r="G13" s="1">
        <v>4.1651528328657204</v>
      </c>
      <c r="H13" s="1">
        <v>3.6083523184061099</v>
      </c>
      <c r="I13" s="1">
        <v>3.80345471203327</v>
      </c>
    </row>
    <row r="14" spans="1:9" x14ac:dyDescent="0.25">
      <c r="A14" s="1" t="s">
        <v>123</v>
      </c>
      <c r="B14" s="1" t="s">
        <v>100</v>
      </c>
      <c r="C14" s="1">
        <v>2.1629719063639601</v>
      </c>
      <c r="D14" s="1">
        <v>2.3483943194150898</v>
      </c>
      <c r="E14" s="1">
        <v>1.9766986370086701</v>
      </c>
      <c r="F14" s="1">
        <v>1.8872959539294201</v>
      </c>
      <c r="G14" s="1">
        <v>2.50890571624041</v>
      </c>
      <c r="H14" s="1">
        <v>2.6348775252699901</v>
      </c>
      <c r="I14" s="1">
        <v>2.3537734523415601</v>
      </c>
    </row>
    <row r="15" spans="1:9" x14ac:dyDescent="0.25">
      <c r="A15" s="1" t="s">
        <v>124</v>
      </c>
      <c r="B15" s="1" t="s">
        <v>99</v>
      </c>
      <c r="C15" s="1">
        <v>1.84101574122906</v>
      </c>
      <c r="D15" s="1">
        <v>1.8593596294522301</v>
      </c>
      <c r="E15" s="1">
        <v>1.10386125743389</v>
      </c>
      <c r="F15" s="1">
        <v>1.15683218464255</v>
      </c>
      <c r="G15" s="1">
        <v>1.4496481977403199</v>
      </c>
      <c r="H15" s="1">
        <v>1.2430388480424901</v>
      </c>
      <c r="I15" s="1">
        <v>1.38066066429019</v>
      </c>
    </row>
    <row r="16" spans="1:9" x14ac:dyDescent="0.25">
      <c r="A16" s="1" t="s">
        <v>124</v>
      </c>
      <c r="B16" s="1" t="s">
        <v>100</v>
      </c>
      <c r="C16" s="1">
        <v>0.92999143525958095</v>
      </c>
      <c r="D16" s="1">
        <v>1.00016351789236</v>
      </c>
      <c r="E16" s="1">
        <v>0.61218990013003305</v>
      </c>
      <c r="F16" s="1">
        <v>0.69927237927913699</v>
      </c>
      <c r="G16" s="1">
        <v>0.92887906357646</v>
      </c>
      <c r="H16" s="1">
        <v>0.85254898294806503</v>
      </c>
      <c r="I16" s="1">
        <v>1.0026857256889301</v>
      </c>
    </row>
    <row r="17" spans="1:9" x14ac:dyDescent="0.25">
      <c r="A17" s="1" t="s">
        <v>125</v>
      </c>
      <c r="B17" s="1" t="s">
        <v>99</v>
      </c>
      <c r="C17" s="1">
        <v>0.42047780007123903</v>
      </c>
      <c r="D17" s="1">
        <v>0.43696216307580499</v>
      </c>
      <c r="E17" s="1">
        <v>0.49030845984816601</v>
      </c>
      <c r="F17" s="1">
        <v>0.63733607530593905</v>
      </c>
      <c r="G17" s="1">
        <v>0.97101060673594497</v>
      </c>
      <c r="H17" s="1">
        <v>0.93445470556616805</v>
      </c>
      <c r="I17" s="1">
        <v>1.66056789457798</v>
      </c>
    </row>
    <row r="18" spans="1:9" x14ac:dyDescent="0.25">
      <c r="A18" s="1" t="s">
        <v>125</v>
      </c>
      <c r="B18" s="1" t="s">
        <v>100</v>
      </c>
      <c r="C18" s="1">
        <v>0.25073329452425203</v>
      </c>
      <c r="D18" s="1">
        <v>0.33105746842920802</v>
      </c>
      <c r="E18" s="1">
        <v>0.40656724013388201</v>
      </c>
      <c r="F18" s="1">
        <v>0.52882661111652896</v>
      </c>
      <c r="G18" s="1">
        <v>0.74292276985943295</v>
      </c>
      <c r="H18" s="1">
        <v>0.84507167339324996</v>
      </c>
      <c r="I18" s="1">
        <v>1.3810526579618501</v>
      </c>
    </row>
    <row r="19" spans="1:9" x14ac:dyDescent="0.25">
      <c r="A19" s="1" t="s">
        <v>126</v>
      </c>
      <c r="B19" s="1" t="s">
        <v>99</v>
      </c>
      <c r="C19" s="1">
        <v>0.143889850005507</v>
      </c>
      <c r="D19" s="1">
        <v>0.44820774346589998</v>
      </c>
      <c r="E19" s="1">
        <v>0.23485810961574299</v>
      </c>
      <c r="F19" s="1">
        <v>8.9018787548411603E-3</v>
      </c>
      <c r="G19" s="1">
        <v>0.185617548413575</v>
      </c>
      <c r="H19" s="1">
        <v>0.88733956217765797</v>
      </c>
      <c r="I19" s="1">
        <v>0.388898118399084</v>
      </c>
    </row>
    <row r="20" spans="1:9" x14ac:dyDescent="0.25">
      <c r="A20" s="1" t="s">
        <v>126</v>
      </c>
      <c r="B20" s="1" t="s">
        <v>100</v>
      </c>
      <c r="C20" s="1">
        <v>0.16325719188898799</v>
      </c>
      <c r="D20" s="1">
        <v>0.50308182835578896</v>
      </c>
      <c r="E20" s="1">
        <v>0.187125243246555</v>
      </c>
      <c r="F20" s="1">
        <v>3.8476471672765902E-3</v>
      </c>
      <c r="G20" s="1">
        <v>0.10900440393015701</v>
      </c>
      <c r="H20" s="1">
        <v>0.78483801335096404</v>
      </c>
      <c r="I20" s="1">
        <v>0.26548907626420298</v>
      </c>
    </row>
    <row r="23" spans="1:9" x14ac:dyDescent="0.25">
      <c r="A23" s="31" t="s">
        <v>78</v>
      </c>
      <c r="B23" s="31"/>
      <c r="C23" s="31"/>
      <c r="D23" s="31"/>
      <c r="E23" s="31"/>
      <c r="F23" s="31"/>
      <c r="G23" s="31"/>
      <c r="H23" s="31"/>
      <c r="I23" s="31"/>
    </row>
    <row r="24" spans="1:9" x14ac:dyDescent="0.25">
      <c r="A24" s="4" t="s">
        <v>64</v>
      </c>
      <c r="B24" s="4" t="s">
        <v>5</v>
      </c>
      <c r="C24" s="4" t="s">
        <v>66</v>
      </c>
      <c r="D24" s="4" t="s">
        <v>67</v>
      </c>
      <c r="E24" s="4" t="s">
        <v>68</v>
      </c>
      <c r="F24" s="4" t="s">
        <v>69</v>
      </c>
      <c r="G24" s="4" t="s">
        <v>70</v>
      </c>
      <c r="H24" s="4" t="s">
        <v>71</v>
      </c>
      <c r="I24" s="4" t="s">
        <v>72</v>
      </c>
    </row>
    <row r="25" spans="1:9" x14ac:dyDescent="0.25">
      <c r="A25" s="2" t="s">
        <v>120</v>
      </c>
      <c r="B25" s="2" t="s">
        <v>99</v>
      </c>
      <c r="C25" s="2">
        <v>0.30625010840594802</v>
      </c>
      <c r="D25" s="2">
        <v>0.54049044847488403</v>
      </c>
      <c r="E25" s="2">
        <v>0.43719434179365602</v>
      </c>
      <c r="F25" s="2">
        <v>0.35475965123623598</v>
      </c>
      <c r="G25" s="2">
        <v>0.45710778795182699</v>
      </c>
      <c r="H25" s="2">
        <v>0.36449711769819299</v>
      </c>
      <c r="I25" s="2">
        <v>0.27213834691792699</v>
      </c>
    </row>
    <row r="26" spans="1:9" x14ac:dyDescent="0.25">
      <c r="A26" s="2" t="s">
        <v>120</v>
      </c>
      <c r="B26" s="2" t="s">
        <v>100</v>
      </c>
      <c r="C26" s="2">
        <v>0.288947601802647</v>
      </c>
      <c r="D26" s="2">
        <v>0.49051977694034599</v>
      </c>
      <c r="E26" s="2">
        <v>0.465359212830663</v>
      </c>
      <c r="F26" s="2">
        <v>0.35667191259563003</v>
      </c>
      <c r="G26" s="2">
        <v>0.42972047813236702</v>
      </c>
      <c r="H26" s="2">
        <v>0.27783969417214399</v>
      </c>
      <c r="I26" s="2">
        <v>0.24343216791749001</v>
      </c>
    </row>
    <row r="27" spans="1:9" x14ac:dyDescent="0.25">
      <c r="A27" s="2" t="s">
        <v>121</v>
      </c>
      <c r="B27" s="2" t="s">
        <v>99</v>
      </c>
      <c r="C27" s="2">
        <v>0.14489747118204799</v>
      </c>
      <c r="D27" s="2">
        <v>0.39786947891116098</v>
      </c>
      <c r="E27" s="2">
        <v>0.39983573369681802</v>
      </c>
      <c r="F27" s="2">
        <v>0.27285083197057203</v>
      </c>
      <c r="G27" s="2">
        <v>0.37482071202248302</v>
      </c>
      <c r="H27" s="2">
        <v>0.23497804068028899</v>
      </c>
      <c r="I27" s="2">
        <v>0.18527652136981501</v>
      </c>
    </row>
    <row r="28" spans="1:9" x14ac:dyDescent="0.25">
      <c r="A28" s="2" t="s">
        <v>121</v>
      </c>
      <c r="B28" s="2" t="s">
        <v>100</v>
      </c>
      <c r="C28" s="2">
        <v>0.19160436931997499</v>
      </c>
      <c r="D28" s="2">
        <v>0.38623108994215699</v>
      </c>
      <c r="E28" s="2">
        <v>0.42505096644163098</v>
      </c>
      <c r="F28" s="2">
        <v>0.294752814806998</v>
      </c>
      <c r="G28" s="2">
        <v>0.37980477791279599</v>
      </c>
      <c r="H28" s="2">
        <v>0.18746193964034299</v>
      </c>
      <c r="I28" s="2">
        <v>0.183419929817319</v>
      </c>
    </row>
    <row r="29" spans="1:9" x14ac:dyDescent="0.25">
      <c r="A29" s="2" t="s">
        <v>122</v>
      </c>
      <c r="B29" s="2" t="s">
        <v>99</v>
      </c>
      <c r="C29" s="2">
        <v>9.5331680495291907E-2</v>
      </c>
      <c r="D29" s="2">
        <v>6.8993784952908796E-2</v>
      </c>
      <c r="E29" s="2">
        <v>8.4625359158963007E-2</v>
      </c>
      <c r="F29" s="2">
        <v>5.9402250917628401E-2</v>
      </c>
      <c r="G29" s="2">
        <v>5.4095109226182103E-2</v>
      </c>
      <c r="H29" s="2">
        <v>4.2901985580101602E-2</v>
      </c>
      <c r="I29" s="2">
        <v>5.9032411081716397E-2</v>
      </c>
    </row>
    <row r="30" spans="1:9" x14ac:dyDescent="0.25">
      <c r="A30" s="2" t="s">
        <v>122</v>
      </c>
      <c r="B30" s="2" t="s">
        <v>100</v>
      </c>
      <c r="C30" s="2">
        <v>0.15332351904362401</v>
      </c>
      <c r="D30" s="2">
        <v>4.85337513964623E-2</v>
      </c>
      <c r="E30" s="2">
        <v>0.101523962803185</v>
      </c>
      <c r="F30" s="2">
        <v>7.1431172545999302E-2</v>
      </c>
      <c r="G30" s="2">
        <v>5.9095729375258102E-2</v>
      </c>
      <c r="H30" s="2">
        <v>5.2361382404342301E-2</v>
      </c>
      <c r="I30" s="2">
        <v>6.6584214800968794E-2</v>
      </c>
    </row>
    <row r="31" spans="1:9" x14ac:dyDescent="0.25">
      <c r="A31" s="2" t="s">
        <v>123</v>
      </c>
      <c r="B31" s="2" t="s">
        <v>99</v>
      </c>
      <c r="C31" s="2">
        <v>0.187370216008276</v>
      </c>
      <c r="D31" s="2">
        <v>0.28570762369781699</v>
      </c>
      <c r="E31" s="2">
        <v>0.178192241583019</v>
      </c>
      <c r="F31" s="2">
        <v>0.181753537617624</v>
      </c>
      <c r="G31" s="2">
        <v>0.21704323589801799</v>
      </c>
      <c r="H31" s="2">
        <v>0.16798044089227901</v>
      </c>
      <c r="I31" s="2">
        <v>0.129024416673928</v>
      </c>
    </row>
    <row r="32" spans="1:9" x14ac:dyDescent="0.25">
      <c r="A32" s="2" t="s">
        <v>123</v>
      </c>
      <c r="B32" s="2" t="s">
        <v>100</v>
      </c>
      <c r="C32" s="2">
        <v>0.10992177994921799</v>
      </c>
      <c r="D32" s="2">
        <v>0.20796565804630501</v>
      </c>
      <c r="E32" s="2">
        <v>0.10451314738020299</v>
      </c>
      <c r="F32" s="2">
        <v>0.14425182016566401</v>
      </c>
      <c r="G32" s="2">
        <v>0.152877974323928</v>
      </c>
      <c r="H32" s="2">
        <v>0.12510706437751701</v>
      </c>
      <c r="I32" s="2">
        <v>9.2548073735088096E-2</v>
      </c>
    </row>
    <row r="33" spans="1:9" x14ac:dyDescent="0.25">
      <c r="A33" s="2" t="s">
        <v>124</v>
      </c>
      <c r="B33" s="2" t="s">
        <v>99</v>
      </c>
      <c r="C33" s="2">
        <v>0.128323119133711</v>
      </c>
      <c r="D33" s="2">
        <v>0.16008612001314801</v>
      </c>
      <c r="E33" s="2">
        <v>7.6066644396632896E-2</v>
      </c>
      <c r="F33" s="2">
        <v>9.1308483388274894E-2</v>
      </c>
      <c r="G33" s="2">
        <v>0.108360685408115</v>
      </c>
      <c r="H33" s="2">
        <v>9.08760586753488E-2</v>
      </c>
      <c r="I33" s="2">
        <v>6.6137977410107907E-2</v>
      </c>
    </row>
    <row r="34" spans="1:9" x14ac:dyDescent="0.25">
      <c r="A34" s="2" t="s">
        <v>124</v>
      </c>
      <c r="B34" s="2" t="s">
        <v>100</v>
      </c>
      <c r="C34" s="2">
        <v>6.04307162575424E-2</v>
      </c>
      <c r="D34" s="2">
        <v>9.8283751867711502E-2</v>
      </c>
      <c r="E34" s="2">
        <v>5.2187516121193801E-2</v>
      </c>
      <c r="F34" s="2">
        <v>5.8889883803203702E-2</v>
      </c>
      <c r="G34" s="2">
        <v>8.3354173693805905E-2</v>
      </c>
      <c r="H34" s="2">
        <v>6.2144309049472199E-2</v>
      </c>
      <c r="I34" s="2">
        <v>5.4446654394269003E-2</v>
      </c>
    </row>
    <row r="35" spans="1:9" x14ac:dyDescent="0.25">
      <c r="A35" s="2" t="s">
        <v>125</v>
      </c>
      <c r="B35" s="2" t="s">
        <v>99</v>
      </c>
      <c r="C35" s="2">
        <v>8.43457935843617E-2</v>
      </c>
      <c r="D35" s="2">
        <v>6.9357402389869094E-2</v>
      </c>
      <c r="E35" s="2">
        <v>4.4322528992779602E-2</v>
      </c>
      <c r="F35" s="2">
        <v>7.1906112134456607E-2</v>
      </c>
      <c r="G35" s="2">
        <v>8.3911372348666205E-2</v>
      </c>
      <c r="H35" s="2">
        <v>0.100488751195371</v>
      </c>
      <c r="I35" s="2">
        <v>0.11830375296994999</v>
      </c>
    </row>
    <row r="36" spans="1:9" x14ac:dyDescent="0.25">
      <c r="A36" s="2" t="s">
        <v>125</v>
      </c>
      <c r="B36" s="2" t="s">
        <v>100</v>
      </c>
      <c r="C36" s="2">
        <v>4.0486105717718601E-2</v>
      </c>
      <c r="D36" s="2">
        <v>5.6044955272227498E-2</v>
      </c>
      <c r="E36" s="2">
        <v>6.0107221361249699E-2</v>
      </c>
      <c r="F36" s="2">
        <v>7.5430050492286696E-2</v>
      </c>
      <c r="G36" s="2">
        <v>7.8684248728677603E-2</v>
      </c>
      <c r="H36" s="2">
        <v>8.1589800538495197E-2</v>
      </c>
      <c r="I36" s="2">
        <v>0.102239497937262</v>
      </c>
    </row>
    <row r="37" spans="1:9" x14ac:dyDescent="0.25">
      <c r="A37" s="2" t="s">
        <v>126</v>
      </c>
      <c r="B37" s="2" t="s">
        <v>99</v>
      </c>
      <c r="C37" s="2">
        <v>2.9804292717017199E-2</v>
      </c>
      <c r="D37" s="2">
        <v>6.7333929473534199E-2</v>
      </c>
      <c r="E37" s="2">
        <v>3.11620271531865E-2</v>
      </c>
      <c r="F37" s="2">
        <v>4.4554773921845498E-3</v>
      </c>
      <c r="G37" s="2">
        <v>2.8754008235409901E-2</v>
      </c>
      <c r="H37" s="2">
        <v>9.3283044407144203E-2</v>
      </c>
      <c r="I37" s="2">
        <v>4.62208321550861E-2</v>
      </c>
    </row>
    <row r="38" spans="1:9" x14ac:dyDescent="0.25">
      <c r="A38" s="2" t="s">
        <v>126</v>
      </c>
      <c r="B38" s="2" t="s">
        <v>100</v>
      </c>
      <c r="C38" s="2">
        <v>5.1338557386770803E-2</v>
      </c>
      <c r="D38" s="2">
        <v>0.100020400714129</v>
      </c>
      <c r="E38" s="2">
        <v>3.4723253338597701E-2</v>
      </c>
      <c r="F38" s="2">
        <v>2.3431048248312401E-3</v>
      </c>
      <c r="G38" s="2">
        <v>1.8501328304410002E-2</v>
      </c>
      <c r="H38" s="2">
        <v>6.3248787773773102E-2</v>
      </c>
      <c r="I38" s="2">
        <v>3.4563269582577001E-2</v>
      </c>
    </row>
    <row r="41" spans="1:9" x14ac:dyDescent="0.25">
      <c r="A41" s="31" t="s">
        <v>79</v>
      </c>
      <c r="B41" s="31"/>
      <c r="C41" s="31"/>
      <c r="D41" s="31"/>
      <c r="E41" s="31"/>
      <c r="F41" s="31"/>
      <c r="G41" s="31"/>
      <c r="H41" s="31"/>
      <c r="I41" s="31"/>
    </row>
    <row r="42" spans="1:9" x14ac:dyDescent="0.25">
      <c r="A42" s="4" t="s">
        <v>64</v>
      </c>
      <c r="B42" s="4" t="s">
        <v>5</v>
      </c>
      <c r="C42" s="4" t="s">
        <v>66</v>
      </c>
      <c r="D42" s="4" t="s">
        <v>67</v>
      </c>
      <c r="E42" s="4" t="s">
        <v>68</v>
      </c>
      <c r="F42" s="4" t="s">
        <v>69</v>
      </c>
      <c r="G42" s="4" t="s">
        <v>70</v>
      </c>
      <c r="H42" s="4" t="s">
        <v>71</v>
      </c>
      <c r="I42" s="4" t="s">
        <v>72</v>
      </c>
    </row>
    <row r="43" spans="1:9" x14ac:dyDescent="0.25">
      <c r="A43" s="3" t="s">
        <v>120</v>
      </c>
      <c r="B43" s="3" t="s">
        <v>99</v>
      </c>
      <c r="C43" s="3">
        <v>2953396</v>
      </c>
      <c r="D43" s="3">
        <v>2815301</v>
      </c>
      <c r="E43" s="3">
        <v>3038157</v>
      </c>
      <c r="F43" s="3">
        <v>3116054</v>
      </c>
      <c r="G43" s="3">
        <v>3050346</v>
      </c>
      <c r="H43" s="3">
        <v>3275089</v>
      </c>
      <c r="I43" s="3">
        <v>3178404</v>
      </c>
    </row>
    <row r="44" spans="1:9" x14ac:dyDescent="0.25">
      <c r="A44" s="3" t="s">
        <v>120</v>
      </c>
      <c r="B44" s="3" t="s">
        <v>100</v>
      </c>
      <c r="C44" s="3">
        <v>1371164</v>
      </c>
      <c r="D44" s="3">
        <v>1621567</v>
      </c>
      <c r="E44" s="3">
        <v>1627988</v>
      </c>
      <c r="F44" s="3">
        <v>1756268</v>
      </c>
      <c r="G44" s="3">
        <v>2009351</v>
      </c>
      <c r="H44" s="3">
        <v>2560751</v>
      </c>
      <c r="I44" s="3">
        <v>2975628</v>
      </c>
    </row>
    <row r="45" spans="1:9" x14ac:dyDescent="0.25">
      <c r="A45" s="3" t="s">
        <v>121</v>
      </c>
      <c r="B45" s="3" t="s">
        <v>99</v>
      </c>
      <c r="C45" s="3">
        <v>90027</v>
      </c>
      <c r="D45" s="3">
        <v>216740</v>
      </c>
      <c r="E45" s="3">
        <v>282103</v>
      </c>
      <c r="F45" s="3">
        <v>298379</v>
      </c>
      <c r="G45" s="3">
        <v>349764</v>
      </c>
      <c r="H45" s="3">
        <v>207504</v>
      </c>
      <c r="I45" s="3">
        <v>195311</v>
      </c>
    </row>
    <row r="46" spans="1:9" x14ac:dyDescent="0.25">
      <c r="A46" s="3" t="s">
        <v>121</v>
      </c>
      <c r="B46" s="3" t="s">
        <v>100</v>
      </c>
      <c r="C46" s="3">
        <v>40049</v>
      </c>
      <c r="D46" s="3">
        <v>113192</v>
      </c>
      <c r="E46" s="3">
        <v>157539</v>
      </c>
      <c r="F46" s="3">
        <v>167991</v>
      </c>
      <c r="G46" s="3">
        <v>205838</v>
      </c>
      <c r="H46" s="3">
        <v>168310</v>
      </c>
      <c r="I46" s="3">
        <v>171507</v>
      </c>
    </row>
    <row r="47" spans="1:9" x14ac:dyDescent="0.25">
      <c r="A47" s="3" t="s">
        <v>122</v>
      </c>
      <c r="B47" s="3" t="s">
        <v>99</v>
      </c>
      <c r="C47" s="3">
        <v>34625</v>
      </c>
      <c r="D47" s="3">
        <v>16461</v>
      </c>
      <c r="E47" s="3">
        <v>31717</v>
      </c>
      <c r="F47" s="3">
        <v>28186</v>
      </c>
      <c r="G47" s="3">
        <v>20794</v>
      </c>
      <c r="H47" s="3">
        <v>13562</v>
      </c>
      <c r="I47" s="3">
        <v>22330</v>
      </c>
    </row>
    <row r="48" spans="1:9" x14ac:dyDescent="0.25">
      <c r="A48" s="3" t="s">
        <v>122</v>
      </c>
      <c r="B48" s="3" t="s">
        <v>100</v>
      </c>
      <c r="C48" s="3">
        <v>16171</v>
      </c>
      <c r="D48" s="3">
        <v>5861</v>
      </c>
      <c r="E48" s="3">
        <v>15003</v>
      </c>
      <c r="F48" s="3">
        <v>14541</v>
      </c>
      <c r="G48" s="3">
        <v>12400</v>
      </c>
      <c r="H48" s="3">
        <v>11861</v>
      </c>
      <c r="I48" s="3">
        <v>23140</v>
      </c>
    </row>
    <row r="49" spans="1:9" x14ac:dyDescent="0.25">
      <c r="A49" s="3" t="s">
        <v>123</v>
      </c>
      <c r="B49" s="3" t="s">
        <v>99</v>
      </c>
      <c r="C49" s="3">
        <v>148431</v>
      </c>
      <c r="D49" s="3">
        <v>142733</v>
      </c>
      <c r="E49" s="3">
        <v>142513</v>
      </c>
      <c r="F49" s="3">
        <v>131436</v>
      </c>
      <c r="G49" s="3">
        <v>152835</v>
      </c>
      <c r="H49" s="3">
        <v>135174</v>
      </c>
      <c r="I49" s="3">
        <v>139239</v>
      </c>
    </row>
    <row r="50" spans="1:9" x14ac:dyDescent="0.25">
      <c r="A50" s="3" t="s">
        <v>123</v>
      </c>
      <c r="B50" s="3" t="s">
        <v>100</v>
      </c>
      <c r="C50" s="3">
        <v>31996</v>
      </c>
      <c r="D50" s="3">
        <v>42661</v>
      </c>
      <c r="E50" s="3">
        <v>36761</v>
      </c>
      <c r="F50" s="3">
        <v>37769</v>
      </c>
      <c r="G50" s="3">
        <v>58393</v>
      </c>
      <c r="H50" s="3">
        <v>76115</v>
      </c>
      <c r="I50" s="3">
        <v>78551</v>
      </c>
    </row>
    <row r="51" spans="1:9" x14ac:dyDescent="0.25">
      <c r="A51" s="3" t="s">
        <v>124</v>
      </c>
      <c r="B51" s="3" t="s">
        <v>99</v>
      </c>
      <c r="C51" s="3">
        <v>60864</v>
      </c>
      <c r="D51" s="3">
        <v>61011</v>
      </c>
      <c r="E51" s="3">
        <v>39293</v>
      </c>
      <c r="F51" s="3">
        <v>42105</v>
      </c>
      <c r="G51" s="3">
        <v>53193</v>
      </c>
      <c r="H51" s="3">
        <v>46566</v>
      </c>
      <c r="I51" s="3">
        <v>50544</v>
      </c>
    </row>
    <row r="52" spans="1:9" x14ac:dyDescent="0.25">
      <c r="A52" s="3" t="s">
        <v>124</v>
      </c>
      <c r="B52" s="3" t="s">
        <v>100</v>
      </c>
      <c r="C52" s="3">
        <v>13757</v>
      </c>
      <c r="D52" s="3">
        <v>18169</v>
      </c>
      <c r="E52" s="3">
        <v>11385</v>
      </c>
      <c r="F52" s="3">
        <v>13994</v>
      </c>
      <c r="G52" s="3">
        <v>21619</v>
      </c>
      <c r="H52" s="3">
        <v>24628</v>
      </c>
      <c r="I52" s="3">
        <v>33462</v>
      </c>
    </row>
    <row r="53" spans="1:9" x14ac:dyDescent="0.25">
      <c r="A53" s="3" t="s">
        <v>125</v>
      </c>
      <c r="B53" s="3" t="s">
        <v>99</v>
      </c>
      <c r="C53" s="3">
        <v>13901</v>
      </c>
      <c r="D53" s="3">
        <v>14338</v>
      </c>
      <c r="E53" s="3">
        <v>17453</v>
      </c>
      <c r="F53" s="3">
        <v>23197</v>
      </c>
      <c r="G53" s="3">
        <v>35630</v>
      </c>
      <c r="H53" s="3">
        <v>35006</v>
      </c>
      <c r="I53" s="3">
        <v>60791</v>
      </c>
    </row>
    <row r="54" spans="1:9" x14ac:dyDescent="0.25">
      <c r="A54" s="3" t="s">
        <v>125</v>
      </c>
      <c r="B54" s="3" t="s">
        <v>100</v>
      </c>
      <c r="C54" s="3">
        <v>3709</v>
      </c>
      <c r="D54" s="3">
        <v>6014</v>
      </c>
      <c r="E54" s="3">
        <v>7561</v>
      </c>
      <c r="F54" s="3">
        <v>10583</v>
      </c>
      <c r="G54" s="3">
        <v>17291</v>
      </c>
      <c r="H54" s="3">
        <v>24412</v>
      </c>
      <c r="I54" s="3">
        <v>46089</v>
      </c>
    </row>
    <row r="55" spans="1:9" x14ac:dyDescent="0.25">
      <c r="A55" s="3" t="s">
        <v>126</v>
      </c>
      <c r="B55" s="3" t="s">
        <v>99</v>
      </c>
      <c r="C55" s="3">
        <v>4757</v>
      </c>
      <c r="D55" s="3">
        <v>14707</v>
      </c>
      <c r="E55" s="3">
        <v>8360</v>
      </c>
      <c r="F55" s="3">
        <v>324</v>
      </c>
      <c r="G55" s="3">
        <v>6811</v>
      </c>
      <c r="H55" s="3">
        <v>33241</v>
      </c>
      <c r="I55" s="3">
        <v>14237</v>
      </c>
    </row>
    <row r="56" spans="1:9" x14ac:dyDescent="0.25">
      <c r="A56" s="3" t="s">
        <v>126</v>
      </c>
      <c r="B56" s="3" t="s">
        <v>100</v>
      </c>
      <c r="C56" s="3">
        <v>2415</v>
      </c>
      <c r="D56" s="3">
        <v>9139</v>
      </c>
      <c r="E56" s="3">
        <v>3480</v>
      </c>
      <c r="F56" s="3">
        <v>77</v>
      </c>
      <c r="G56" s="3">
        <v>2537</v>
      </c>
      <c r="H56" s="3">
        <v>22672</v>
      </c>
      <c r="I56" s="3">
        <v>8860</v>
      </c>
    </row>
    <row r="59" spans="1:9" x14ac:dyDescent="0.25">
      <c r="A59" s="31" t="s">
        <v>80</v>
      </c>
      <c r="B59" s="31"/>
      <c r="C59" s="31"/>
      <c r="D59" s="31"/>
      <c r="E59" s="31"/>
      <c r="F59" s="31"/>
      <c r="G59" s="31"/>
      <c r="H59" s="31"/>
      <c r="I59" s="31"/>
    </row>
    <row r="60" spans="1:9" x14ac:dyDescent="0.25">
      <c r="A60" s="4" t="s">
        <v>64</v>
      </c>
      <c r="B60" s="4" t="s">
        <v>5</v>
      </c>
      <c r="C60" s="4" t="s">
        <v>66</v>
      </c>
      <c r="D60" s="4" t="s">
        <v>67</v>
      </c>
      <c r="E60" s="4" t="s">
        <v>68</v>
      </c>
      <c r="F60" s="4" t="s">
        <v>69</v>
      </c>
      <c r="G60" s="4" t="s">
        <v>70</v>
      </c>
      <c r="H60" s="4" t="s">
        <v>71</v>
      </c>
      <c r="I60" s="4" t="s">
        <v>72</v>
      </c>
    </row>
    <row r="61" spans="1:9" x14ac:dyDescent="0.25">
      <c r="A61" s="3" t="s">
        <v>120</v>
      </c>
      <c r="B61" s="3" t="s">
        <v>99</v>
      </c>
      <c r="C61" s="3">
        <v>38065</v>
      </c>
      <c r="D61" s="3">
        <v>29601</v>
      </c>
      <c r="E61" s="3">
        <v>34207</v>
      </c>
      <c r="F61" s="3">
        <v>41779</v>
      </c>
      <c r="G61" s="3">
        <v>33144</v>
      </c>
      <c r="H61" s="3">
        <v>26631</v>
      </c>
      <c r="I61" s="3">
        <v>28304</v>
      </c>
    </row>
    <row r="62" spans="1:9" x14ac:dyDescent="0.25">
      <c r="A62" s="3" t="s">
        <v>120</v>
      </c>
      <c r="B62" s="3" t="s">
        <v>100</v>
      </c>
      <c r="C62" s="3">
        <v>18173</v>
      </c>
      <c r="D62" s="3">
        <v>19052</v>
      </c>
      <c r="E62" s="3">
        <v>21269</v>
      </c>
      <c r="F62" s="3">
        <v>26964</v>
      </c>
      <c r="G62" s="3">
        <v>24929</v>
      </c>
      <c r="H62" s="3">
        <v>26973</v>
      </c>
      <c r="I62" s="3">
        <v>31723</v>
      </c>
    </row>
    <row r="63" spans="1:9" x14ac:dyDescent="0.25">
      <c r="A63" s="3" t="s">
        <v>121</v>
      </c>
      <c r="B63" s="3" t="s">
        <v>99</v>
      </c>
      <c r="C63" s="3">
        <v>1226</v>
      </c>
      <c r="D63" s="3">
        <v>2063</v>
      </c>
      <c r="E63" s="3">
        <v>2626</v>
      </c>
      <c r="F63" s="3">
        <v>3641</v>
      </c>
      <c r="G63" s="3">
        <v>3133</v>
      </c>
      <c r="H63" s="3">
        <v>1629</v>
      </c>
      <c r="I63" s="3">
        <v>1703</v>
      </c>
    </row>
    <row r="64" spans="1:9" x14ac:dyDescent="0.25">
      <c r="A64" s="3" t="s">
        <v>121</v>
      </c>
      <c r="B64" s="3" t="s">
        <v>100</v>
      </c>
      <c r="C64" s="3">
        <v>532</v>
      </c>
      <c r="D64" s="3">
        <v>1348</v>
      </c>
      <c r="E64" s="3">
        <v>1794</v>
      </c>
      <c r="F64" s="3">
        <v>2483</v>
      </c>
      <c r="G64" s="3">
        <v>2220</v>
      </c>
      <c r="H64" s="3">
        <v>1885</v>
      </c>
      <c r="I64" s="3">
        <v>1903</v>
      </c>
    </row>
    <row r="65" spans="1:9" x14ac:dyDescent="0.25">
      <c r="A65" s="3" t="s">
        <v>122</v>
      </c>
      <c r="B65" s="3" t="s">
        <v>99</v>
      </c>
      <c r="C65" s="3">
        <v>944</v>
      </c>
      <c r="D65" s="3">
        <v>254</v>
      </c>
      <c r="E65" s="3">
        <v>570</v>
      </c>
      <c r="F65" s="3">
        <v>634</v>
      </c>
      <c r="G65" s="3">
        <v>318</v>
      </c>
      <c r="H65" s="3">
        <v>140</v>
      </c>
      <c r="I65" s="3">
        <v>259</v>
      </c>
    </row>
    <row r="66" spans="1:9" x14ac:dyDescent="0.25">
      <c r="A66" s="3" t="s">
        <v>122</v>
      </c>
      <c r="B66" s="3" t="s">
        <v>100</v>
      </c>
      <c r="C66" s="3">
        <v>383</v>
      </c>
      <c r="D66" s="3">
        <v>126</v>
      </c>
      <c r="E66" s="3">
        <v>263</v>
      </c>
      <c r="F66" s="3">
        <v>317</v>
      </c>
      <c r="G66" s="3">
        <v>198</v>
      </c>
      <c r="H66" s="3">
        <v>144</v>
      </c>
      <c r="I66" s="3">
        <v>293</v>
      </c>
    </row>
    <row r="67" spans="1:9" x14ac:dyDescent="0.25">
      <c r="A67" s="3" t="s">
        <v>123</v>
      </c>
      <c r="B67" s="3" t="s">
        <v>99</v>
      </c>
      <c r="C67" s="3">
        <v>5822</v>
      </c>
      <c r="D67" s="3">
        <v>2724</v>
      </c>
      <c r="E67" s="3">
        <v>2857</v>
      </c>
      <c r="F67" s="3">
        <v>3843</v>
      </c>
      <c r="G67" s="3">
        <v>2691</v>
      </c>
      <c r="H67" s="3">
        <v>1722</v>
      </c>
      <c r="I67" s="3">
        <v>2322</v>
      </c>
    </row>
    <row r="68" spans="1:9" x14ac:dyDescent="0.25">
      <c r="A68" s="3" t="s">
        <v>123</v>
      </c>
      <c r="B68" s="3" t="s">
        <v>100</v>
      </c>
      <c r="C68" s="3">
        <v>1447</v>
      </c>
      <c r="D68" s="3">
        <v>898</v>
      </c>
      <c r="E68" s="3">
        <v>885</v>
      </c>
      <c r="F68" s="3">
        <v>1182</v>
      </c>
      <c r="G68" s="3">
        <v>1128</v>
      </c>
      <c r="H68" s="3">
        <v>1109</v>
      </c>
      <c r="I68" s="3">
        <v>1503</v>
      </c>
    </row>
    <row r="69" spans="1:9" x14ac:dyDescent="0.25">
      <c r="A69" s="3" t="s">
        <v>124</v>
      </c>
      <c r="B69" s="3" t="s">
        <v>99</v>
      </c>
      <c r="C69" s="3">
        <v>3188</v>
      </c>
      <c r="D69" s="3">
        <v>1625</v>
      </c>
      <c r="E69" s="3">
        <v>1038</v>
      </c>
      <c r="F69" s="3">
        <v>1486</v>
      </c>
      <c r="G69" s="3">
        <v>1328</v>
      </c>
      <c r="H69" s="3">
        <v>757</v>
      </c>
      <c r="I69" s="3">
        <v>1140</v>
      </c>
    </row>
    <row r="70" spans="1:9" x14ac:dyDescent="0.25">
      <c r="A70" s="3" t="s">
        <v>124</v>
      </c>
      <c r="B70" s="3" t="s">
        <v>100</v>
      </c>
      <c r="C70" s="3">
        <v>859</v>
      </c>
      <c r="D70" s="3">
        <v>564</v>
      </c>
      <c r="E70" s="3">
        <v>357</v>
      </c>
      <c r="F70" s="3">
        <v>584</v>
      </c>
      <c r="G70" s="3">
        <v>579</v>
      </c>
      <c r="H70" s="3">
        <v>483</v>
      </c>
      <c r="I70" s="3">
        <v>813</v>
      </c>
    </row>
    <row r="71" spans="1:9" x14ac:dyDescent="0.25">
      <c r="A71" s="3" t="s">
        <v>125</v>
      </c>
      <c r="B71" s="3" t="s">
        <v>99</v>
      </c>
      <c r="C71" s="3">
        <v>492</v>
      </c>
      <c r="D71" s="3">
        <v>348</v>
      </c>
      <c r="E71" s="3">
        <v>421</v>
      </c>
      <c r="F71" s="3">
        <v>664</v>
      </c>
      <c r="G71" s="3">
        <v>712</v>
      </c>
      <c r="H71" s="3">
        <v>453</v>
      </c>
      <c r="I71" s="3">
        <v>941</v>
      </c>
    </row>
    <row r="72" spans="1:9" x14ac:dyDescent="0.25">
      <c r="A72" s="3" t="s">
        <v>125</v>
      </c>
      <c r="B72" s="3" t="s">
        <v>100</v>
      </c>
      <c r="C72" s="3">
        <v>175</v>
      </c>
      <c r="D72" s="3">
        <v>169</v>
      </c>
      <c r="E72" s="3">
        <v>187</v>
      </c>
      <c r="F72" s="3">
        <v>294</v>
      </c>
      <c r="G72" s="3">
        <v>383</v>
      </c>
      <c r="H72" s="3">
        <v>369</v>
      </c>
      <c r="I72" s="3">
        <v>818</v>
      </c>
    </row>
    <row r="73" spans="1:9" x14ac:dyDescent="0.25">
      <c r="A73" s="3" t="s">
        <v>126</v>
      </c>
      <c r="B73" s="3" t="s">
        <v>99</v>
      </c>
      <c r="C73" s="3">
        <v>110</v>
      </c>
      <c r="D73" s="3">
        <v>195</v>
      </c>
      <c r="E73" s="3">
        <v>169</v>
      </c>
      <c r="F73" s="3">
        <v>10</v>
      </c>
      <c r="G73" s="3">
        <v>115</v>
      </c>
      <c r="H73" s="3">
        <v>326</v>
      </c>
      <c r="I73" s="3">
        <v>205</v>
      </c>
    </row>
    <row r="74" spans="1:9" x14ac:dyDescent="0.25">
      <c r="A74" s="3" t="s">
        <v>126</v>
      </c>
      <c r="B74" s="3" t="s">
        <v>100</v>
      </c>
      <c r="C74" s="3">
        <v>44</v>
      </c>
      <c r="D74" s="3">
        <v>117</v>
      </c>
      <c r="E74" s="3">
        <v>66</v>
      </c>
      <c r="F74" s="3">
        <v>6</v>
      </c>
      <c r="G74" s="3">
        <v>58</v>
      </c>
      <c r="H74" s="3">
        <v>287</v>
      </c>
      <c r="I74" s="3">
        <v>129</v>
      </c>
    </row>
  </sheetData>
  <mergeCells count="4">
    <mergeCell ref="A5:I5"/>
    <mergeCell ref="A23:I23"/>
    <mergeCell ref="A41:I41"/>
    <mergeCell ref="A59:I59"/>
  </mergeCells>
  <pageMargins left="0.7" right="0.7" top="0.75" bottom="0.75" header="0.3" footer="0.3"/>
  <pageSetup paperSize="9"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130"/>
  <sheetViews>
    <sheetView workbookViewId="0"/>
  </sheetViews>
  <sheetFormatPr baseColWidth="10" defaultColWidth="11.42578125" defaultRowHeight="15" x14ac:dyDescent="0.25"/>
  <cols>
    <col min="1" max="1" width="29.85546875" bestFit="1" customWidth="1"/>
    <col min="2" max="2" width="12.42578125" bestFit="1" customWidth="1"/>
  </cols>
  <sheetData>
    <row r="1" spans="1:9" x14ac:dyDescent="0.25">
      <c r="A1" s="5" t="str">
        <f>HYPERLINK("#'Indice'!A1", "Indice")</f>
        <v>Indice</v>
      </c>
    </row>
    <row r="2" spans="1:9" x14ac:dyDescent="0.25">
      <c r="A2" s="15" t="s">
        <v>119</v>
      </c>
    </row>
    <row r="3" spans="1:9" x14ac:dyDescent="0.25">
      <c r="A3" s="8" t="s">
        <v>62</v>
      </c>
    </row>
    <row r="5" spans="1:9" x14ac:dyDescent="0.25">
      <c r="A5" s="31" t="s">
        <v>63</v>
      </c>
      <c r="B5" s="31"/>
      <c r="C5" s="31"/>
      <c r="D5" s="31"/>
      <c r="E5" s="31"/>
      <c r="F5" s="31"/>
      <c r="G5" s="31"/>
      <c r="H5" s="31"/>
      <c r="I5" s="31"/>
    </row>
    <row r="6" spans="1:9" x14ac:dyDescent="0.25">
      <c r="A6" s="4" t="s">
        <v>64</v>
      </c>
      <c r="B6" s="4" t="s">
        <v>5</v>
      </c>
      <c r="C6" s="4" t="s">
        <v>66</v>
      </c>
      <c r="D6" s="4" t="s">
        <v>67</v>
      </c>
      <c r="E6" s="4" t="s">
        <v>68</v>
      </c>
      <c r="F6" s="4" t="s">
        <v>69</v>
      </c>
      <c r="G6" s="4" t="s">
        <v>70</v>
      </c>
      <c r="H6" s="4" t="s">
        <v>71</v>
      </c>
      <c r="I6" s="4" t="s">
        <v>72</v>
      </c>
    </row>
    <row r="7" spans="1:9" x14ac:dyDescent="0.25">
      <c r="A7" s="1" t="s">
        <v>120</v>
      </c>
      <c r="B7" s="1" t="s">
        <v>101</v>
      </c>
      <c r="C7" s="1">
        <v>87.993007898330703</v>
      </c>
      <c r="D7" s="1">
        <v>84.351205825805707</v>
      </c>
      <c r="E7" s="1">
        <v>83.701962232589693</v>
      </c>
      <c r="F7" s="1">
        <v>81.934356689453097</v>
      </c>
      <c r="G7" s="1">
        <v>80.6155681610107</v>
      </c>
      <c r="H7" s="1">
        <v>85.149550437927203</v>
      </c>
      <c r="I7" s="1">
        <v>86.423480510711698</v>
      </c>
    </row>
    <row r="8" spans="1:9" x14ac:dyDescent="0.25">
      <c r="A8" s="1" t="s">
        <v>120</v>
      </c>
      <c r="B8" s="1" t="s">
        <v>102</v>
      </c>
      <c r="C8" s="1">
        <v>89.288508892059298</v>
      </c>
      <c r="D8" s="1">
        <v>86.171883344650297</v>
      </c>
      <c r="E8" s="1">
        <v>84.945851564407306</v>
      </c>
      <c r="F8" s="1">
        <v>85.958534479141207</v>
      </c>
      <c r="G8" s="1">
        <v>83.687418699264498</v>
      </c>
      <c r="H8" s="1">
        <v>87.952119112014799</v>
      </c>
      <c r="I8" s="1">
        <v>88.6463046073914</v>
      </c>
    </row>
    <row r="9" spans="1:9" x14ac:dyDescent="0.25">
      <c r="A9" s="1" t="s">
        <v>120</v>
      </c>
      <c r="B9" s="1" t="s">
        <v>103</v>
      </c>
      <c r="C9" s="1">
        <v>90.853315591812105</v>
      </c>
      <c r="D9" s="1">
        <v>87.952256202697797</v>
      </c>
      <c r="E9" s="1">
        <v>85.886901617050199</v>
      </c>
      <c r="F9" s="1">
        <v>86.406964063644395</v>
      </c>
      <c r="G9" s="1">
        <v>84.447270631790204</v>
      </c>
      <c r="H9" s="1">
        <v>87.397193908691406</v>
      </c>
      <c r="I9" s="1">
        <v>87.593567371368394</v>
      </c>
    </row>
    <row r="10" spans="1:9" x14ac:dyDescent="0.25">
      <c r="A10" s="1" t="s">
        <v>120</v>
      </c>
      <c r="B10" s="1" t="s">
        <v>104</v>
      </c>
      <c r="C10" s="1">
        <v>91.604399681091294</v>
      </c>
      <c r="D10" s="1">
        <v>87.651467323303194</v>
      </c>
      <c r="E10" s="1">
        <v>88.217675685882597</v>
      </c>
      <c r="F10" s="1">
        <v>87.925696372985797</v>
      </c>
      <c r="G10" s="1">
        <v>85.993933677673297</v>
      </c>
      <c r="H10" s="1">
        <v>89.235341548919706</v>
      </c>
      <c r="I10" s="1">
        <v>87.944215536117596</v>
      </c>
    </row>
    <row r="11" spans="1:9" x14ac:dyDescent="0.25">
      <c r="A11" s="1" t="s">
        <v>121</v>
      </c>
      <c r="B11" s="1" t="s">
        <v>101</v>
      </c>
      <c r="C11" s="1">
        <v>5.5914320051670101</v>
      </c>
      <c r="D11" s="1">
        <v>11.1826524138451</v>
      </c>
      <c r="E11" s="1">
        <v>12.713971734046901</v>
      </c>
      <c r="F11" s="1">
        <v>14.547352492809299</v>
      </c>
      <c r="G11" s="1">
        <v>15.747562050819401</v>
      </c>
      <c r="H11" s="1">
        <v>10.264603793621101</v>
      </c>
      <c r="I11" s="1">
        <v>7.7739425003528604</v>
      </c>
    </row>
    <row r="12" spans="1:9" x14ac:dyDescent="0.25">
      <c r="A12" s="1" t="s">
        <v>121</v>
      </c>
      <c r="B12" s="1" t="s">
        <v>102</v>
      </c>
      <c r="C12" s="1">
        <v>4.2077925056219101</v>
      </c>
      <c r="D12" s="1">
        <v>7.8629232943057996</v>
      </c>
      <c r="E12" s="1">
        <v>9.98875796794891</v>
      </c>
      <c r="F12" s="1">
        <v>9.5655143260955793</v>
      </c>
      <c r="G12" s="1">
        <v>10.982059687375999</v>
      </c>
      <c r="H12" s="1">
        <v>6.8769030272960698</v>
      </c>
      <c r="I12" s="1">
        <v>5.8996260166168204</v>
      </c>
    </row>
    <row r="13" spans="1:9" x14ac:dyDescent="0.25">
      <c r="A13" s="1" t="s">
        <v>121</v>
      </c>
      <c r="B13" s="1" t="s">
        <v>103</v>
      </c>
      <c r="C13" s="1">
        <v>2.35715731978416</v>
      </c>
      <c r="D13" s="1">
        <v>5.6049715727567699</v>
      </c>
      <c r="E13" s="1">
        <v>7.84497931599617</v>
      </c>
      <c r="F13" s="1">
        <v>7.8763984143733996</v>
      </c>
      <c r="G13" s="1">
        <v>8.6473666131496394</v>
      </c>
      <c r="H13" s="1">
        <v>5.5856596678495398</v>
      </c>
      <c r="I13" s="1">
        <v>4.9217917025089299</v>
      </c>
    </row>
    <row r="14" spans="1:9" x14ac:dyDescent="0.25">
      <c r="A14" s="1" t="s">
        <v>121</v>
      </c>
      <c r="B14" s="1" t="s">
        <v>104</v>
      </c>
      <c r="C14" s="1">
        <v>0.77068987302482095</v>
      </c>
      <c r="D14" s="1">
        <v>4.6629820019006702</v>
      </c>
      <c r="E14" s="1">
        <v>5.1799308508634603</v>
      </c>
      <c r="F14" s="1">
        <v>5.7409670203924197</v>
      </c>
      <c r="G14" s="1">
        <v>6.4462177455425298</v>
      </c>
      <c r="H14" s="1">
        <v>3.3262785524129899</v>
      </c>
      <c r="I14" s="1">
        <v>4.2675375938415501</v>
      </c>
    </row>
    <row r="15" spans="1:9" x14ac:dyDescent="0.25">
      <c r="A15" s="1" t="s">
        <v>122</v>
      </c>
      <c r="B15" s="1" t="s">
        <v>101</v>
      </c>
      <c r="C15" s="1">
        <v>1.6771934926509899</v>
      </c>
      <c r="D15" s="1">
        <v>0.412627123296261</v>
      </c>
      <c r="E15" s="1">
        <v>0.81990659236908003</v>
      </c>
      <c r="F15" s="1">
        <v>1.11001562327147</v>
      </c>
      <c r="G15" s="1">
        <v>0.52281329408288002</v>
      </c>
      <c r="H15" s="1">
        <v>0.97799999639391899</v>
      </c>
      <c r="I15" s="1">
        <v>1.2754811905324499</v>
      </c>
    </row>
    <row r="16" spans="1:9" x14ac:dyDescent="0.25">
      <c r="A16" s="1" t="s">
        <v>122</v>
      </c>
      <c r="B16" s="1" t="s">
        <v>102</v>
      </c>
      <c r="C16" s="1">
        <v>1.1615596711635601</v>
      </c>
      <c r="D16" s="1">
        <v>0.54174177348613695</v>
      </c>
      <c r="E16" s="1">
        <v>1.08343083411455</v>
      </c>
      <c r="F16" s="1">
        <v>0.74761589057743505</v>
      </c>
      <c r="G16" s="1">
        <v>0.60249511152505897</v>
      </c>
      <c r="H16" s="1">
        <v>0.34221871756017203</v>
      </c>
      <c r="I16" s="1">
        <v>0.70341657847166095</v>
      </c>
    </row>
    <row r="17" spans="1:9" x14ac:dyDescent="0.25">
      <c r="A17" s="1" t="s">
        <v>122</v>
      </c>
      <c r="B17" s="1" t="s">
        <v>103</v>
      </c>
      <c r="C17" s="1">
        <v>1.01134264841676</v>
      </c>
      <c r="D17" s="1">
        <v>0.38127750158309898</v>
      </c>
      <c r="E17" s="1">
        <v>0.83619626238942102</v>
      </c>
      <c r="F17" s="1">
        <v>0.77945133671164502</v>
      </c>
      <c r="G17" s="1">
        <v>0.56755472905933901</v>
      </c>
      <c r="H17" s="1">
        <v>0.36637224256992301</v>
      </c>
      <c r="I17" s="1">
        <v>0.74034826830029499</v>
      </c>
    </row>
    <row r="18" spans="1:9" x14ac:dyDescent="0.25">
      <c r="A18" s="1" t="s">
        <v>122</v>
      </c>
      <c r="B18" s="1" t="s">
        <v>104</v>
      </c>
      <c r="C18" s="1">
        <v>0.855558831244707</v>
      </c>
      <c r="D18" s="1">
        <v>0.39565195329487302</v>
      </c>
      <c r="E18" s="1">
        <v>0.67150089889764797</v>
      </c>
      <c r="F18" s="1">
        <v>0.65074628219008401</v>
      </c>
      <c r="G18" s="1">
        <v>0.50063030794262897</v>
      </c>
      <c r="H18" s="1">
        <v>0.29433926101773999</v>
      </c>
      <c r="I18" s="1">
        <v>0.356694450601935</v>
      </c>
    </row>
    <row r="19" spans="1:9" x14ac:dyDescent="0.25">
      <c r="A19" s="1" t="s">
        <v>123</v>
      </c>
      <c r="B19" s="1" t="s">
        <v>101</v>
      </c>
      <c r="C19" s="1">
        <v>2.8875483199954002</v>
      </c>
      <c r="D19" s="1">
        <v>2.25851014256477</v>
      </c>
      <c r="E19" s="1">
        <v>1.61467399448156</v>
      </c>
      <c r="F19" s="1">
        <v>1.5385956503450899</v>
      </c>
      <c r="G19" s="1">
        <v>1.8846465274691599</v>
      </c>
      <c r="H19" s="1">
        <v>1.55153088271618</v>
      </c>
      <c r="I19" s="1">
        <v>1.85361132025719</v>
      </c>
    </row>
    <row r="20" spans="1:9" x14ac:dyDescent="0.25">
      <c r="A20" s="1" t="s">
        <v>123</v>
      </c>
      <c r="B20" s="1" t="s">
        <v>102</v>
      </c>
      <c r="C20" s="1">
        <v>3.5040426999330498</v>
      </c>
      <c r="D20" s="1">
        <v>3.1527232378721202</v>
      </c>
      <c r="E20" s="1">
        <v>2.6803798973560302</v>
      </c>
      <c r="F20" s="1">
        <v>2.4439986795187001</v>
      </c>
      <c r="G20" s="1">
        <v>2.8941754251718499</v>
      </c>
      <c r="H20" s="1">
        <v>2.6361459866166101</v>
      </c>
      <c r="I20" s="1">
        <v>2.10872832685709</v>
      </c>
    </row>
    <row r="21" spans="1:9" x14ac:dyDescent="0.25">
      <c r="A21" s="1" t="s">
        <v>123</v>
      </c>
      <c r="B21" s="1" t="s">
        <v>103</v>
      </c>
      <c r="C21" s="1">
        <v>3.78191955387592</v>
      </c>
      <c r="D21" s="1">
        <v>3.6685336381196998</v>
      </c>
      <c r="E21" s="1">
        <v>3.7413373589515699</v>
      </c>
      <c r="F21" s="1">
        <v>3.2514333724975599</v>
      </c>
      <c r="G21" s="1">
        <v>3.9366677403449999</v>
      </c>
      <c r="H21" s="1">
        <v>3.6109291017055498</v>
      </c>
      <c r="I21" s="1">
        <v>3.5471133887767801</v>
      </c>
    </row>
    <row r="22" spans="1:9" x14ac:dyDescent="0.25">
      <c r="A22" s="1" t="s">
        <v>123</v>
      </c>
      <c r="B22" s="1" t="s">
        <v>104</v>
      </c>
      <c r="C22" s="1">
        <v>4.2743962258100501</v>
      </c>
      <c r="D22" s="1">
        <v>4.5049555599689501</v>
      </c>
      <c r="E22" s="1">
        <v>3.9436168968677499</v>
      </c>
      <c r="F22" s="1">
        <v>3.6670815199613598</v>
      </c>
      <c r="G22" s="1">
        <v>4.1623387485742596</v>
      </c>
      <c r="H22" s="1">
        <v>3.73066365718842</v>
      </c>
      <c r="I22" s="1">
        <v>4.0008220821618998</v>
      </c>
    </row>
    <row r="23" spans="1:9" x14ac:dyDescent="0.25">
      <c r="A23" s="1" t="s">
        <v>124</v>
      </c>
      <c r="B23" s="1" t="s">
        <v>101</v>
      </c>
      <c r="C23" s="1">
        <v>1.0287573561072301</v>
      </c>
      <c r="D23" s="1">
        <v>1.02291833609343</v>
      </c>
      <c r="E23" s="1">
        <v>0.439589843153954</v>
      </c>
      <c r="F23" s="1">
        <v>0.47150515019893602</v>
      </c>
      <c r="G23" s="1">
        <v>0.49388837069273001</v>
      </c>
      <c r="H23" s="1">
        <v>0.44963220134377502</v>
      </c>
      <c r="I23" s="1">
        <v>0.61683105304837205</v>
      </c>
    </row>
    <row r="24" spans="1:9" x14ac:dyDescent="0.25">
      <c r="A24" s="1" t="s">
        <v>124</v>
      </c>
      <c r="B24" s="1" t="s">
        <v>102</v>
      </c>
      <c r="C24" s="1">
        <v>1.30582302808762</v>
      </c>
      <c r="D24" s="1">
        <v>1.2836514972150299</v>
      </c>
      <c r="E24" s="1">
        <v>0.75334683060646102</v>
      </c>
      <c r="F24" s="1">
        <v>0.77483216300606705</v>
      </c>
      <c r="G24" s="1">
        <v>0.87712658569216695</v>
      </c>
      <c r="H24" s="1">
        <v>0.67692715674638704</v>
      </c>
      <c r="I24" s="1">
        <v>0.82587013021111499</v>
      </c>
    </row>
    <row r="25" spans="1:9" x14ac:dyDescent="0.25">
      <c r="A25" s="1" t="s">
        <v>124</v>
      </c>
      <c r="B25" s="1" t="s">
        <v>103</v>
      </c>
      <c r="C25" s="1">
        <v>1.4642670750618001</v>
      </c>
      <c r="D25" s="1">
        <v>1.48496283218265</v>
      </c>
      <c r="E25" s="1">
        <v>0.97070867195725397</v>
      </c>
      <c r="F25" s="1">
        <v>1.03750517591834</v>
      </c>
      <c r="G25" s="1">
        <v>1.2931013479828799</v>
      </c>
      <c r="H25" s="1">
        <v>1.18278339505196</v>
      </c>
      <c r="I25" s="1">
        <v>1.2726027518510801</v>
      </c>
    </row>
    <row r="26" spans="1:9" x14ac:dyDescent="0.25">
      <c r="A26" s="1" t="s">
        <v>124</v>
      </c>
      <c r="B26" s="1" t="s">
        <v>104</v>
      </c>
      <c r="C26" s="1">
        <v>2.0856047049164799</v>
      </c>
      <c r="D26" s="1">
        <v>2.0711028948426198</v>
      </c>
      <c r="E26" s="1">
        <v>1.22241219505668</v>
      </c>
      <c r="F26" s="1">
        <v>1.30449989810586</v>
      </c>
      <c r="G26" s="1">
        <v>1.7664689570665399</v>
      </c>
      <c r="H26" s="1">
        <v>1.5308940783142999</v>
      </c>
      <c r="I26" s="1">
        <v>1.6453955322503999</v>
      </c>
    </row>
    <row r="27" spans="1:9" x14ac:dyDescent="0.25">
      <c r="A27" s="1" t="s">
        <v>125</v>
      </c>
      <c r="B27" s="1" t="s">
        <v>101</v>
      </c>
      <c r="C27" s="1">
        <v>0.35788000095635703</v>
      </c>
      <c r="D27" s="1">
        <v>0.49428758211433899</v>
      </c>
      <c r="E27" s="1">
        <v>0.48617804422974598</v>
      </c>
      <c r="F27" s="1">
        <v>0.36776952911168298</v>
      </c>
      <c r="G27" s="1">
        <v>0.573973078280687</v>
      </c>
      <c r="H27" s="1">
        <v>0.81373434513807297</v>
      </c>
      <c r="I27" s="1">
        <v>1.82243045419455</v>
      </c>
    </row>
    <row r="28" spans="1:9" x14ac:dyDescent="0.25">
      <c r="A28" s="1" t="s">
        <v>125</v>
      </c>
      <c r="B28" s="1" t="s">
        <v>102</v>
      </c>
      <c r="C28" s="1">
        <v>0.39619193412363501</v>
      </c>
      <c r="D28" s="1">
        <v>0.30920759309083201</v>
      </c>
      <c r="E28" s="1">
        <v>0.37910945247858802</v>
      </c>
      <c r="F28" s="1">
        <v>0.50873062573373296</v>
      </c>
      <c r="G28" s="1">
        <v>0.84818257018923804</v>
      </c>
      <c r="H28" s="1">
        <v>0.76432353816926502</v>
      </c>
      <c r="I28" s="1">
        <v>1.51826776564121</v>
      </c>
    </row>
    <row r="29" spans="1:9" x14ac:dyDescent="0.25">
      <c r="A29" s="1" t="s">
        <v>125</v>
      </c>
      <c r="B29" s="1" t="s">
        <v>103</v>
      </c>
      <c r="C29" s="1">
        <v>0.39479918777942702</v>
      </c>
      <c r="D29" s="1">
        <v>0.45562181621789899</v>
      </c>
      <c r="E29" s="1">
        <v>0.444375351071358</v>
      </c>
      <c r="F29" s="1">
        <v>0.64224149100482497</v>
      </c>
      <c r="G29" s="1">
        <v>0.89161032810807195</v>
      </c>
      <c r="H29" s="1">
        <v>0.89547876268625304</v>
      </c>
      <c r="I29" s="1">
        <v>1.53137370944023</v>
      </c>
    </row>
    <row r="30" spans="1:9" x14ac:dyDescent="0.25">
      <c r="A30" s="1" t="s">
        <v>125</v>
      </c>
      <c r="B30" s="1" t="s">
        <v>104</v>
      </c>
      <c r="C30" s="1">
        <v>0.30786229763180001</v>
      </c>
      <c r="D30" s="1">
        <v>0.40751602500677098</v>
      </c>
      <c r="E30" s="1">
        <v>0.56066815741360199</v>
      </c>
      <c r="F30" s="1">
        <v>0.70257722400128797</v>
      </c>
      <c r="G30" s="1">
        <v>0.99130105227232002</v>
      </c>
      <c r="H30" s="1">
        <v>1.05326157063246</v>
      </c>
      <c r="I30" s="1">
        <v>1.4594025909900701</v>
      </c>
    </row>
    <row r="31" spans="1:9" x14ac:dyDescent="0.25">
      <c r="A31" s="1" t="s">
        <v>126</v>
      </c>
      <c r="B31" s="1" t="s">
        <v>101</v>
      </c>
      <c r="C31" s="1">
        <v>0.46418099664151702</v>
      </c>
      <c r="D31" s="1">
        <v>0.27779827360063802</v>
      </c>
      <c r="E31" s="1">
        <v>0.22371571976691501</v>
      </c>
      <c r="F31" s="1">
        <v>3.0405260622501401E-2</v>
      </c>
      <c r="G31" s="1">
        <v>0.161546759773046</v>
      </c>
      <c r="H31" s="1">
        <v>0.79295132309198402</v>
      </c>
      <c r="I31" s="1">
        <v>0.23422338999807801</v>
      </c>
    </row>
    <row r="32" spans="1:9" x14ac:dyDescent="0.25">
      <c r="A32" s="1" t="s">
        <v>126</v>
      </c>
      <c r="B32" s="1" t="s">
        <v>102</v>
      </c>
      <c r="C32" s="1">
        <v>0.136078684590757</v>
      </c>
      <c r="D32" s="1">
        <v>0.67786853760480903</v>
      </c>
      <c r="E32" s="1">
        <v>0.169122405350208</v>
      </c>
      <c r="F32" s="1">
        <v>7.7251461334526495E-4</v>
      </c>
      <c r="G32" s="1">
        <v>0.108539988286793</v>
      </c>
      <c r="H32" s="1">
        <v>0.75135999359190497</v>
      </c>
      <c r="I32" s="1">
        <v>0.29778906609862998</v>
      </c>
    </row>
    <row r="33" spans="1:9" x14ac:dyDescent="0.25">
      <c r="A33" s="1" t="s">
        <v>126</v>
      </c>
      <c r="B33" s="1" t="s">
        <v>103</v>
      </c>
      <c r="C33" s="1">
        <v>0.13719836715608799</v>
      </c>
      <c r="D33" s="1">
        <v>0.45237638987600798</v>
      </c>
      <c r="E33" s="1">
        <v>0.27550258673727501</v>
      </c>
      <c r="F33" s="1">
        <v>6.0063764976803196E-3</v>
      </c>
      <c r="G33" s="1">
        <v>0.21643170621246099</v>
      </c>
      <c r="H33" s="1">
        <v>0.96158031374216102</v>
      </c>
      <c r="I33" s="1">
        <v>0.393204856663942</v>
      </c>
    </row>
    <row r="34" spans="1:9" x14ac:dyDescent="0.25">
      <c r="A34" s="1" t="s">
        <v>126</v>
      </c>
      <c r="B34" s="1" t="s">
        <v>104</v>
      </c>
      <c r="C34" s="1">
        <v>0.10148820001632</v>
      </c>
      <c r="D34" s="1">
        <v>0.30632677953690302</v>
      </c>
      <c r="E34" s="1">
        <v>0.20419238135218601</v>
      </c>
      <c r="F34" s="1">
        <v>8.4321058238856494E-3</v>
      </c>
      <c r="G34" s="1">
        <v>0.13910908019170201</v>
      </c>
      <c r="H34" s="1">
        <v>0.82921972498297702</v>
      </c>
      <c r="I34" s="1">
        <v>0.32593007199466201</v>
      </c>
    </row>
    <row r="37" spans="1:9" x14ac:dyDescent="0.25">
      <c r="A37" s="31" t="s">
        <v>78</v>
      </c>
      <c r="B37" s="31"/>
      <c r="C37" s="31"/>
      <c r="D37" s="31"/>
      <c r="E37" s="31"/>
      <c r="F37" s="31"/>
      <c r="G37" s="31"/>
      <c r="H37" s="31"/>
      <c r="I37" s="31"/>
    </row>
    <row r="38" spans="1:9" x14ac:dyDescent="0.25">
      <c r="A38" s="4" t="s">
        <v>64</v>
      </c>
      <c r="B38" s="4" t="s">
        <v>5</v>
      </c>
      <c r="C38" s="4" t="s">
        <v>66</v>
      </c>
      <c r="D38" s="4" t="s">
        <v>67</v>
      </c>
      <c r="E38" s="4" t="s">
        <v>68</v>
      </c>
      <c r="F38" s="4" t="s">
        <v>69</v>
      </c>
      <c r="G38" s="4" t="s">
        <v>70</v>
      </c>
      <c r="H38" s="4" t="s">
        <v>71</v>
      </c>
      <c r="I38" s="4" t="s">
        <v>72</v>
      </c>
    </row>
    <row r="39" spans="1:9" x14ac:dyDescent="0.25">
      <c r="A39" s="2" t="s">
        <v>120</v>
      </c>
      <c r="B39" s="2" t="s">
        <v>101</v>
      </c>
      <c r="C39" s="2">
        <v>0.88573005050420806</v>
      </c>
      <c r="D39" s="2">
        <v>1.2713764794170901</v>
      </c>
      <c r="E39" s="2">
        <v>1.0518293827772101</v>
      </c>
      <c r="F39" s="2">
        <v>1.2563263066113</v>
      </c>
      <c r="G39" s="2">
        <v>1.1789503507316099</v>
      </c>
      <c r="H39" s="2">
        <v>0.82455351948738098</v>
      </c>
      <c r="I39" s="2">
        <v>0.63408585265278805</v>
      </c>
    </row>
    <row r="40" spans="1:9" x14ac:dyDescent="0.25">
      <c r="A40" s="2" t="s">
        <v>120</v>
      </c>
      <c r="B40" s="2" t="s">
        <v>102</v>
      </c>
      <c r="C40" s="2">
        <v>0.44164229184389098</v>
      </c>
      <c r="D40" s="2">
        <v>0.63744704239070404</v>
      </c>
      <c r="E40" s="2">
        <v>0.67465030588209596</v>
      </c>
      <c r="F40" s="2">
        <v>0.470728799700737</v>
      </c>
      <c r="G40" s="2">
        <v>0.60746753588318803</v>
      </c>
      <c r="H40" s="2">
        <v>0.47281952574849101</v>
      </c>
      <c r="I40" s="2">
        <v>0.36376584321260502</v>
      </c>
    </row>
    <row r="41" spans="1:9" x14ac:dyDescent="0.25">
      <c r="A41" s="2" t="s">
        <v>120</v>
      </c>
      <c r="B41" s="2" t="s">
        <v>103</v>
      </c>
      <c r="C41" s="2">
        <v>0.34411691594868898</v>
      </c>
      <c r="D41" s="2">
        <v>0.50861220806837104</v>
      </c>
      <c r="E41" s="2">
        <v>0.47701061703264702</v>
      </c>
      <c r="F41" s="2">
        <v>0.37448112852871401</v>
      </c>
      <c r="G41" s="2">
        <v>0.461430149152875</v>
      </c>
      <c r="H41" s="2">
        <v>0.37508737295866001</v>
      </c>
      <c r="I41" s="2">
        <v>0.30226940289139698</v>
      </c>
    </row>
    <row r="42" spans="1:9" x14ac:dyDescent="0.25">
      <c r="A42" s="2" t="s">
        <v>120</v>
      </c>
      <c r="B42" s="2" t="s">
        <v>104</v>
      </c>
      <c r="C42" s="2">
        <v>0.25549735873937601</v>
      </c>
      <c r="D42" s="2">
        <v>0.58469451032578901</v>
      </c>
      <c r="E42" s="2">
        <v>0.407786574214697</v>
      </c>
      <c r="F42" s="2">
        <v>0.36942074075341202</v>
      </c>
      <c r="G42" s="2">
        <v>0.39109908975660801</v>
      </c>
      <c r="H42" s="2">
        <v>0.28890855610370603</v>
      </c>
      <c r="I42" s="2">
        <v>0.25937680620700099</v>
      </c>
    </row>
    <row r="43" spans="1:9" x14ac:dyDescent="0.25">
      <c r="A43" s="2" t="s">
        <v>121</v>
      </c>
      <c r="B43" s="2" t="s">
        <v>101</v>
      </c>
      <c r="C43" s="2">
        <v>0.56376736611127898</v>
      </c>
      <c r="D43" s="2">
        <v>1.14081474021077</v>
      </c>
      <c r="E43" s="2">
        <v>0.98561812192201603</v>
      </c>
      <c r="F43" s="2">
        <v>1.07357017695904</v>
      </c>
      <c r="G43" s="2">
        <v>1.07953632250428</v>
      </c>
      <c r="H43" s="2">
        <v>0.65945489332079898</v>
      </c>
      <c r="I43" s="2">
        <v>0.50517590716481198</v>
      </c>
    </row>
    <row r="44" spans="1:9" x14ac:dyDescent="0.25">
      <c r="A44" s="2" t="s">
        <v>121</v>
      </c>
      <c r="B44" s="2" t="s">
        <v>102</v>
      </c>
      <c r="C44" s="2">
        <v>0.27191555127501499</v>
      </c>
      <c r="D44" s="2">
        <v>0.46686390414834</v>
      </c>
      <c r="E44" s="2">
        <v>0.649090856313705</v>
      </c>
      <c r="F44" s="2">
        <v>0.40623997338116202</v>
      </c>
      <c r="G44" s="2">
        <v>0.53083817474544004</v>
      </c>
      <c r="H44" s="2">
        <v>0.330024538561702</v>
      </c>
      <c r="I44" s="2">
        <v>0.26139277033507802</v>
      </c>
    </row>
    <row r="45" spans="1:9" x14ac:dyDescent="0.25">
      <c r="A45" s="2" t="s">
        <v>121</v>
      </c>
      <c r="B45" s="2" t="s">
        <v>103</v>
      </c>
      <c r="C45" s="2">
        <v>0.170628202613443</v>
      </c>
      <c r="D45" s="2">
        <v>0.40621105581521999</v>
      </c>
      <c r="E45" s="2">
        <v>0.43189395219087601</v>
      </c>
      <c r="F45" s="2">
        <v>0.29978498350828903</v>
      </c>
      <c r="G45" s="2">
        <v>0.37835224065929701</v>
      </c>
      <c r="H45" s="2">
        <v>0.25236071087419998</v>
      </c>
      <c r="I45" s="2">
        <v>0.210349541157484</v>
      </c>
    </row>
    <row r="46" spans="1:9" x14ac:dyDescent="0.25">
      <c r="A46" s="2" t="s">
        <v>121</v>
      </c>
      <c r="B46" s="2" t="s">
        <v>104</v>
      </c>
      <c r="C46" s="2">
        <v>9.1688684187829494E-2</v>
      </c>
      <c r="D46" s="2">
        <v>0.43327463790774301</v>
      </c>
      <c r="E46" s="2">
        <v>0.292797363363206</v>
      </c>
      <c r="F46" s="2">
        <v>0.25351266376674197</v>
      </c>
      <c r="G46" s="2">
        <v>0.30013320501893798</v>
      </c>
      <c r="H46" s="2">
        <v>0.153660855721682</v>
      </c>
      <c r="I46" s="2">
        <v>0.179918459616601</v>
      </c>
    </row>
    <row r="47" spans="1:9" x14ac:dyDescent="0.25">
      <c r="A47" s="2" t="s">
        <v>122</v>
      </c>
      <c r="B47" s="2" t="s">
        <v>101</v>
      </c>
      <c r="C47" s="2">
        <v>0.34546202514320601</v>
      </c>
      <c r="D47" s="2">
        <v>0.106068910099566</v>
      </c>
      <c r="E47" s="2">
        <v>0.19380460726097201</v>
      </c>
      <c r="F47" s="2">
        <v>0.18916893750429201</v>
      </c>
      <c r="G47" s="2">
        <v>0.103493093047291</v>
      </c>
      <c r="H47" s="2">
        <v>0.221062148921192</v>
      </c>
      <c r="I47" s="2">
        <v>0.20181336440146</v>
      </c>
    </row>
    <row r="48" spans="1:9" x14ac:dyDescent="0.25">
      <c r="A48" s="2" t="s">
        <v>122</v>
      </c>
      <c r="B48" s="2" t="s">
        <v>102</v>
      </c>
      <c r="C48" s="2">
        <v>0.149863748811185</v>
      </c>
      <c r="D48" s="2">
        <v>0.12238371418789</v>
      </c>
      <c r="E48" s="2">
        <v>0.154476799070835</v>
      </c>
      <c r="F48" s="2">
        <v>7.3424796573817702E-2</v>
      </c>
      <c r="G48" s="2">
        <v>8.0722785787656903E-2</v>
      </c>
      <c r="H48" s="2">
        <v>5.7511829072609502E-2</v>
      </c>
      <c r="I48" s="2">
        <v>8.7883690139278797E-2</v>
      </c>
    </row>
    <row r="49" spans="1:9" x14ac:dyDescent="0.25">
      <c r="A49" s="2" t="s">
        <v>122</v>
      </c>
      <c r="B49" s="2" t="s">
        <v>103</v>
      </c>
      <c r="C49" s="2">
        <v>0.122582993935794</v>
      </c>
      <c r="D49" s="2">
        <v>5.0468451809138101E-2</v>
      </c>
      <c r="E49" s="2">
        <v>8.9785183081403402E-2</v>
      </c>
      <c r="F49" s="2">
        <v>8.11550533398986E-2</v>
      </c>
      <c r="G49" s="2">
        <v>6.21422368567437E-2</v>
      </c>
      <c r="H49" s="2">
        <v>4.9595173913985498E-2</v>
      </c>
      <c r="I49" s="2">
        <v>7.6827703742310405E-2</v>
      </c>
    </row>
    <row r="50" spans="1:9" x14ac:dyDescent="0.25">
      <c r="A50" s="2" t="s">
        <v>122</v>
      </c>
      <c r="B50" s="2" t="s">
        <v>104</v>
      </c>
      <c r="C50" s="2">
        <v>9.7090069903060794E-2</v>
      </c>
      <c r="D50" s="2">
        <v>6.3715217402204899E-2</v>
      </c>
      <c r="E50" s="2">
        <v>6.8590196315199095E-2</v>
      </c>
      <c r="F50" s="2">
        <v>6.7838450195267797E-2</v>
      </c>
      <c r="G50" s="2">
        <v>5.4546032333746601E-2</v>
      </c>
      <c r="H50" s="2">
        <v>4.63009608210996E-2</v>
      </c>
      <c r="I50" s="2">
        <v>3.97087569581345E-2</v>
      </c>
    </row>
    <row r="51" spans="1:9" x14ac:dyDescent="0.25">
      <c r="A51" s="2" t="s">
        <v>123</v>
      </c>
      <c r="B51" s="2" t="s">
        <v>101</v>
      </c>
      <c r="C51" s="2">
        <v>0.45530437491834203</v>
      </c>
      <c r="D51" s="2">
        <v>0.29494147747755101</v>
      </c>
      <c r="E51" s="2">
        <v>0.19866945222020099</v>
      </c>
      <c r="F51" s="2">
        <v>0.213607307523489</v>
      </c>
      <c r="G51" s="2">
        <v>0.21081098821014199</v>
      </c>
      <c r="H51" s="2">
        <v>0.20771999843418601</v>
      </c>
      <c r="I51" s="2">
        <v>0.184326467569917</v>
      </c>
    </row>
    <row r="52" spans="1:9" x14ac:dyDescent="0.25">
      <c r="A52" s="2" t="s">
        <v>123</v>
      </c>
      <c r="B52" s="2" t="s">
        <v>102</v>
      </c>
      <c r="C52" s="2">
        <v>0.21363599225878699</v>
      </c>
      <c r="D52" s="2">
        <v>0.25365427136421198</v>
      </c>
      <c r="E52" s="2">
        <v>0.160651945043355</v>
      </c>
      <c r="F52" s="2">
        <v>0.172934215515852</v>
      </c>
      <c r="G52" s="2">
        <v>0.18515089759603101</v>
      </c>
      <c r="H52" s="2">
        <v>0.22213642951101101</v>
      </c>
      <c r="I52" s="2">
        <v>0.119863997679204</v>
      </c>
    </row>
    <row r="53" spans="1:9" x14ac:dyDescent="0.25">
      <c r="A53" s="2" t="s">
        <v>123</v>
      </c>
      <c r="B53" s="2" t="s">
        <v>103</v>
      </c>
      <c r="C53" s="2">
        <v>0.2051419345662</v>
      </c>
      <c r="D53" s="2">
        <v>0.27321232482790903</v>
      </c>
      <c r="E53" s="2">
        <v>0.182189221959561</v>
      </c>
      <c r="F53" s="2">
        <v>0.177367078140378</v>
      </c>
      <c r="G53" s="2">
        <v>0.24342893157154299</v>
      </c>
      <c r="H53" s="2">
        <v>0.20374017767608199</v>
      </c>
      <c r="I53" s="2">
        <v>0.14225143240764701</v>
      </c>
    </row>
    <row r="54" spans="1:9" x14ac:dyDescent="0.25">
      <c r="A54" s="2" t="s">
        <v>123</v>
      </c>
      <c r="B54" s="2" t="s">
        <v>104</v>
      </c>
      <c r="C54" s="2">
        <v>0.161505211144686</v>
      </c>
      <c r="D54" s="2">
        <v>0.325445574708283</v>
      </c>
      <c r="E54" s="2">
        <v>0.191305496264249</v>
      </c>
      <c r="F54" s="2">
        <v>0.20522698760032701</v>
      </c>
      <c r="G54" s="2">
        <v>0.23163552395999401</v>
      </c>
      <c r="H54" s="2">
        <v>0.16037756577134099</v>
      </c>
      <c r="I54" s="2">
        <v>0.14079520478844601</v>
      </c>
    </row>
    <row r="55" spans="1:9" x14ac:dyDescent="0.25">
      <c r="A55" s="2" t="s">
        <v>124</v>
      </c>
      <c r="B55" s="2" t="s">
        <v>101</v>
      </c>
      <c r="C55" s="2">
        <v>0.26498273946344902</v>
      </c>
      <c r="D55" s="2">
        <v>0.178381544537842</v>
      </c>
      <c r="E55" s="2">
        <v>6.6325458465143997E-2</v>
      </c>
      <c r="F55" s="2">
        <v>9.3683297745883506E-2</v>
      </c>
      <c r="G55" s="2">
        <v>7.9391535837203306E-2</v>
      </c>
      <c r="H55" s="2">
        <v>9.8286627326160697E-2</v>
      </c>
      <c r="I55" s="2">
        <v>8.2843226846307502E-2</v>
      </c>
    </row>
    <row r="56" spans="1:9" x14ac:dyDescent="0.25">
      <c r="A56" s="2" t="s">
        <v>124</v>
      </c>
      <c r="B56" s="2" t="s">
        <v>102</v>
      </c>
      <c r="C56" s="2">
        <v>0.109294569119811</v>
      </c>
      <c r="D56" s="2">
        <v>0.13894500443711899</v>
      </c>
      <c r="E56" s="2">
        <v>8.0085167428478599E-2</v>
      </c>
      <c r="F56" s="2">
        <v>8.3458522567525506E-2</v>
      </c>
      <c r="G56" s="2">
        <v>8.7058712961152196E-2</v>
      </c>
      <c r="H56" s="2">
        <v>7.8103039413690595E-2</v>
      </c>
      <c r="I56" s="2">
        <v>7.1635679341852707E-2</v>
      </c>
    </row>
    <row r="57" spans="1:9" x14ac:dyDescent="0.25">
      <c r="A57" s="2" t="s">
        <v>124</v>
      </c>
      <c r="B57" s="2" t="s">
        <v>103</v>
      </c>
      <c r="C57" s="2">
        <v>0.115519296377897</v>
      </c>
      <c r="D57" s="2">
        <v>0.134931807406247</v>
      </c>
      <c r="E57" s="2">
        <v>7.6948379864916205E-2</v>
      </c>
      <c r="F57" s="2">
        <v>8.8390184100717306E-2</v>
      </c>
      <c r="G57" s="2">
        <v>0.10466718813404401</v>
      </c>
      <c r="H57" s="2">
        <v>0.102059287019074</v>
      </c>
      <c r="I57" s="2">
        <v>7.4571871664375095E-2</v>
      </c>
    </row>
    <row r="58" spans="1:9" x14ac:dyDescent="0.25">
      <c r="A58" s="2" t="s">
        <v>124</v>
      </c>
      <c r="B58" s="2" t="s">
        <v>104</v>
      </c>
      <c r="C58" s="2">
        <v>0.116719503421336</v>
      </c>
      <c r="D58" s="2">
        <v>0.179721275344491</v>
      </c>
      <c r="E58" s="2">
        <v>8.6401181761175394E-2</v>
      </c>
      <c r="F58" s="2">
        <v>9.6674670930951806E-2</v>
      </c>
      <c r="G58" s="2">
        <v>0.14054849743843101</v>
      </c>
      <c r="H58" s="2">
        <v>0.10981602827087</v>
      </c>
      <c r="I58" s="2">
        <v>8.0522464122623205E-2</v>
      </c>
    </row>
    <row r="59" spans="1:9" x14ac:dyDescent="0.25">
      <c r="A59" s="2" t="s">
        <v>125</v>
      </c>
      <c r="B59" s="2" t="s">
        <v>101</v>
      </c>
      <c r="C59" s="2">
        <v>8.1167492317035794E-2</v>
      </c>
      <c r="D59" s="2">
        <v>0.15701066004112399</v>
      </c>
      <c r="E59" s="2">
        <v>0.108789722435176</v>
      </c>
      <c r="F59" s="2">
        <v>7.3472032090648995E-2</v>
      </c>
      <c r="G59" s="2">
        <v>0.103919790126383</v>
      </c>
      <c r="H59" s="2">
        <v>0.16892136773094499</v>
      </c>
      <c r="I59" s="2">
        <v>0.24244287051260499</v>
      </c>
    </row>
    <row r="60" spans="1:9" x14ac:dyDescent="0.25">
      <c r="A60" s="2" t="s">
        <v>125</v>
      </c>
      <c r="B60" s="2" t="s">
        <v>102</v>
      </c>
      <c r="C60" s="2">
        <v>0.115229573566467</v>
      </c>
      <c r="D60" s="2">
        <v>5.5040972074493801E-2</v>
      </c>
      <c r="E60" s="2">
        <v>5.0110736628994297E-2</v>
      </c>
      <c r="F60" s="2">
        <v>7.4235547799617094E-2</v>
      </c>
      <c r="G60" s="2">
        <v>0.10148222791031</v>
      </c>
      <c r="H60" s="2">
        <v>0.107228674460202</v>
      </c>
      <c r="I60" s="2">
        <v>0.155231542885303</v>
      </c>
    </row>
    <row r="61" spans="1:9" x14ac:dyDescent="0.25">
      <c r="A61" s="2" t="s">
        <v>125</v>
      </c>
      <c r="B61" s="2" t="s">
        <v>103</v>
      </c>
      <c r="C61" s="2">
        <v>9.2905818019062295E-2</v>
      </c>
      <c r="D61" s="2">
        <v>7.3215196607634397E-2</v>
      </c>
      <c r="E61" s="2">
        <v>5.8734498452395201E-2</v>
      </c>
      <c r="F61" s="2">
        <v>8.4734056144952802E-2</v>
      </c>
      <c r="G61" s="2">
        <v>8.2049285992980003E-2</v>
      </c>
      <c r="H61" s="2">
        <v>0.10983960237354</v>
      </c>
      <c r="I61" s="2">
        <v>0.13542152009904401</v>
      </c>
    </row>
    <row r="62" spans="1:9" x14ac:dyDescent="0.25">
      <c r="A62" s="2" t="s">
        <v>125</v>
      </c>
      <c r="B62" s="2" t="s">
        <v>104</v>
      </c>
      <c r="C62" s="2">
        <v>4.6562394709326299E-2</v>
      </c>
      <c r="D62" s="2">
        <v>6.3300970941781998E-2</v>
      </c>
      <c r="E62" s="2">
        <v>5.9507886180654203E-2</v>
      </c>
      <c r="F62" s="2">
        <v>8.8081578724086299E-2</v>
      </c>
      <c r="G62" s="2">
        <v>9.0954685583710698E-2</v>
      </c>
      <c r="H62" s="2">
        <v>9.3502301024272996E-2</v>
      </c>
      <c r="I62" s="2">
        <v>9.1269373660907094E-2</v>
      </c>
    </row>
    <row r="63" spans="1:9" x14ac:dyDescent="0.25">
      <c r="A63" s="2" t="s">
        <v>126</v>
      </c>
      <c r="B63" s="2" t="s">
        <v>101</v>
      </c>
      <c r="C63" s="2">
        <v>0.18353095510974499</v>
      </c>
      <c r="D63" s="2">
        <v>7.4736209353432101E-2</v>
      </c>
      <c r="E63" s="2">
        <v>6.8547413684427697E-2</v>
      </c>
      <c r="F63" s="2">
        <v>3.0435592634603399E-2</v>
      </c>
      <c r="G63" s="2">
        <v>5.0338025903329302E-2</v>
      </c>
      <c r="H63" s="2">
        <v>0.212463969364762</v>
      </c>
      <c r="I63" s="2">
        <v>7.4341444997116896E-2</v>
      </c>
    </row>
    <row r="64" spans="1:9" x14ac:dyDescent="0.25">
      <c r="A64" s="2" t="s">
        <v>126</v>
      </c>
      <c r="B64" s="2" t="s">
        <v>102</v>
      </c>
      <c r="C64" s="2">
        <v>2.88314302451909E-2</v>
      </c>
      <c r="D64" s="2">
        <v>0.14407283160835499</v>
      </c>
      <c r="E64" s="2">
        <v>3.7040063762106001E-2</v>
      </c>
      <c r="F64" s="2">
        <v>7.7252807386685195E-4</v>
      </c>
      <c r="G64" s="2">
        <v>2.3495017376262702E-2</v>
      </c>
      <c r="H64" s="2">
        <v>8.2642631605267497E-2</v>
      </c>
      <c r="I64" s="2">
        <v>4.5591045636683702E-2</v>
      </c>
    </row>
    <row r="65" spans="1:9" x14ac:dyDescent="0.25">
      <c r="A65" s="2" t="s">
        <v>126</v>
      </c>
      <c r="B65" s="2" t="s">
        <v>103</v>
      </c>
      <c r="C65" s="2">
        <v>4.86297882162035E-2</v>
      </c>
      <c r="D65" s="2">
        <v>8.2644209032878294E-2</v>
      </c>
      <c r="E65" s="2">
        <v>4.7026987886056297E-2</v>
      </c>
      <c r="F65" s="2">
        <v>3.7806854379596202E-3</v>
      </c>
      <c r="G65" s="2">
        <v>4.20298252720386E-2</v>
      </c>
      <c r="H65" s="2">
        <v>0.118314160499722</v>
      </c>
      <c r="I65" s="2">
        <v>5.6712439982220503E-2</v>
      </c>
    </row>
    <row r="66" spans="1:9" x14ac:dyDescent="0.25">
      <c r="A66" s="2" t="s">
        <v>126</v>
      </c>
      <c r="B66" s="2" t="s">
        <v>104</v>
      </c>
      <c r="C66" s="2">
        <v>2.765946846921E-2</v>
      </c>
      <c r="D66" s="2">
        <v>4.7711230581626303E-2</v>
      </c>
      <c r="E66" s="2">
        <v>4.05588740250096E-2</v>
      </c>
      <c r="F66" s="2">
        <v>4.0890543459681803E-3</v>
      </c>
      <c r="G66" s="2">
        <v>2.3791499552316998E-2</v>
      </c>
      <c r="H66" s="2">
        <v>8.7023084051907104E-2</v>
      </c>
      <c r="I66" s="2">
        <v>3.9053679211065201E-2</v>
      </c>
    </row>
    <row r="69" spans="1:9" x14ac:dyDescent="0.25">
      <c r="A69" s="31" t="s">
        <v>79</v>
      </c>
      <c r="B69" s="31"/>
      <c r="C69" s="31"/>
      <c r="D69" s="31"/>
      <c r="E69" s="31"/>
      <c r="F69" s="31"/>
      <c r="G69" s="31"/>
      <c r="H69" s="31"/>
      <c r="I69" s="31"/>
    </row>
    <row r="70" spans="1:9" x14ac:dyDescent="0.25">
      <c r="A70" s="4" t="s">
        <v>64</v>
      </c>
      <c r="B70" s="4" t="s">
        <v>5</v>
      </c>
      <c r="C70" s="4" t="s">
        <v>66</v>
      </c>
      <c r="D70" s="4" t="s">
        <v>67</v>
      </c>
      <c r="E70" s="4" t="s">
        <v>68</v>
      </c>
      <c r="F70" s="4" t="s">
        <v>69</v>
      </c>
      <c r="G70" s="4" t="s">
        <v>70</v>
      </c>
      <c r="H70" s="4" t="s">
        <v>71</v>
      </c>
      <c r="I70" s="4" t="s">
        <v>72</v>
      </c>
    </row>
    <row r="71" spans="1:9" x14ac:dyDescent="0.25">
      <c r="A71" s="3" t="s">
        <v>120</v>
      </c>
      <c r="B71" s="3" t="s">
        <v>101</v>
      </c>
      <c r="C71" s="3">
        <v>297998</v>
      </c>
      <c r="D71" s="3">
        <v>331577</v>
      </c>
      <c r="E71" s="3">
        <v>362920</v>
      </c>
      <c r="F71" s="3">
        <v>366485</v>
      </c>
      <c r="G71" s="3">
        <v>409698</v>
      </c>
      <c r="H71" s="3">
        <v>426096</v>
      </c>
      <c r="I71" s="3">
        <v>471186</v>
      </c>
    </row>
    <row r="72" spans="1:9" x14ac:dyDescent="0.25">
      <c r="A72" s="3" t="s">
        <v>120</v>
      </c>
      <c r="B72" s="3" t="s">
        <v>102</v>
      </c>
      <c r="C72" s="3">
        <v>1341834</v>
      </c>
      <c r="D72" s="3">
        <v>1371136</v>
      </c>
      <c r="E72" s="3">
        <v>1394816</v>
      </c>
      <c r="F72" s="3">
        <v>1446524</v>
      </c>
      <c r="G72" s="3">
        <v>1491940</v>
      </c>
      <c r="H72" s="3">
        <v>1838618</v>
      </c>
      <c r="I72" s="3">
        <v>1922725</v>
      </c>
    </row>
    <row r="73" spans="1:9" x14ac:dyDescent="0.25">
      <c r="A73" s="3" t="s">
        <v>120</v>
      </c>
      <c r="B73" s="3" t="s">
        <v>103</v>
      </c>
      <c r="C73" s="3">
        <v>1444267</v>
      </c>
      <c r="D73" s="3">
        <v>1463420</v>
      </c>
      <c r="E73" s="3">
        <v>1524751</v>
      </c>
      <c r="F73" s="3">
        <v>1568060</v>
      </c>
      <c r="G73" s="3">
        <v>1569303</v>
      </c>
      <c r="H73" s="3">
        <v>1786244</v>
      </c>
      <c r="I73" s="3">
        <v>1821799</v>
      </c>
    </row>
    <row r="74" spans="1:9" x14ac:dyDescent="0.25">
      <c r="A74" s="3" t="s">
        <v>120</v>
      </c>
      <c r="B74" s="3" t="s">
        <v>104</v>
      </c>
      <c r="C74" s="3">
        <v>1240188</v>
      </c>
      <c r="D74" s="3">
        <v>1270735</v>
      </c>
      <c r="E74" s="3">
        <v>1383367</v>
      </c>
      <c r="F74" s="3">
        <v>1491131</v>
      </c>
      <c r="G74" s="3">
        <v>1588713</v>
      </c>
      <c r="H74" s="3">
        <v>1784772</v>
      </c>
      <c r="I74" s="3">
        <v>1938156</v>
      </c>
    </row>
    <row r="75" spans="1:9" x14ac:dyDescent="0.25">
      <c r="A75" s="3" t="s">
        <v>121</v>
      </c>
      <c r="B75" s="3" t="s">
        <v>101</v>
      </c>
      <c r="C75" s="3">
        <v>18936</v>
      </c>
      <c r="D75" s="3">
        <v>43958</v>
      </c>
      <c r="E75" s="3">
        <v>55126</v>
      </c>
      <c r="F75" s="3">
        <v>65069</v>
      </c>
      <c r="G75" s="3">
        <v>80031</v>
      </c>
      <c r="H75" s="3">
        <v>51365</v>
      </c>
      <c r="I75" s="3">
        <v>42384</v>
      </c>
    </row>
    <row r="76" spans="1:9" x14ac:dyDescent="0.25">
      <c r="A76" s="3" t="s">
        <v>121</v>
      </c>
      <c r="B76" s="3" t="s">
        <v>102</v>
      </c>
      <c r="C76" s="3">
        <v>63235</v>
      </c>
      <c r="D76" s="3">
        <v>125112</v>
      </c>
      <c r="E76" s="3">
        <v>164016</v>
      </c>
      <c r="F76" s="3">
        <v>160970</v>
      </c>
      <c r="G76" s="3">
        <v>195783</v>
      </c>
      <c r="H76" s="3">
        <v>143760</v>
      </c>
      <c r="I76" s="3">
        <v>127962</v>
      </c>
    </row>
    <row r="77" spans="1:9" x14ac:dyDescent="0.25">
      <c r="A77" s="3" t="s">
        <v>121</v>
      </c>
      <c r="B77" s="3" t="s">
        <v>103</v>
      </c>
      <c r="C77" s="3">
        <v>37471</v>
      </c>
      <c r="D77" s="3">
        <v>93260</v>
      </c>
      <c r="E77" s="3">
        <v>139272</v>
      </c>
      <c r="F77" s="3">
        <v>142936</v>
      </c>
      <c r="G77" s="3">
        <v>160696</v>
      </c>
      <c r="H77" s="3">
        <v>114161</v>
      </c>
      <c r="I77" s="3">
        <v>102365</v>
      </c>
    </row>
    <row r="78" spans="1:9" x14ac:dyDescent="0.25">
      <c r="A78" s="3" t="s">
        <v>121</v>
      </c>
      <c r="B78" s="3" t="s">
        <v>104</v>
      </c>
      <c r="C78" s="3">
        <v>10434</v>
      </c>
      <c r="D78" s="3">
        <v>67602</v>
      </c>
      <c r="E78" s="3">
        <v>81228</v>
      </c>
      <c r="F78" s="3">
        <v>97361</v>
      </c>
      <c r="G78" s="3">
        <v>119092</v>
      </c>
      <c r="H78" s="3">
        <v>66528</v>
      </c>
      <c r="I78" s="3">
        <v>94050</v>
      </c>
    </row>
    <row r="79" spans="1:9" x14ac:dyDescent="0.25">
      <c r="A79" s="3" t="s">
        <v>122</v>
      </c>
      <c r="B79" s="3" t="s">
        <v>101</v>
      </c>
      <c r="C79" s="3">
        <v>5680</v>
      </c>
      <c r="D79" s="3">
        <v>1622</v>
      </c>
      <c r="E79" s="3">
        <v>3555</v>
      </c>
      <c r="F79" s="3">
        <v>4965</v>
      </c>
      <c r="G79" s="3">
        <v>2657</v>
      </c>
      <c r="H79" s="3">
        <v>4894</v>
      </c>
      <c r="I79" s="3">
        <v>6954</v>
      </c>
    </row>
    <row r="80" spans="1:9" x14ac:dyDescent="0.25">
      <c r="A80" s="3" t="s">
        <v>122</v>
      </c>
      <c r="B80" s="3" t="s">
        <v>102</v>
      </c>
      <c r="C80" s="3">
        <v>17456</v>
      </c>
      <c r="D80" s="3">
        <v>8620</v>
      </c>
      <c r="E80" s="3">
        <v>17790</v>
      </c>
      <c r="F80" s="3">
        <v>12581</v>
      </c>
      <c r="G80" s="3">
        <v>10741</v>
      </c>
      <c r="H80" s="3">
        <v>7154</v>
      </c>
      <c r="I80" s="3">
        <v>15257</v>
      </c>
    </row>
    <row r="81" spans="1:9" x14ac:dyDescent="0.25">
      <c r="A81" s="3" t="s">
        <v>122</v>
      </c>
      <c r="B81" s="3" t="s">
        <v>103</v>
      </c>
      <c r="C81" s="3">
        <v>16077</v>
      </c>
      <c r="D81" s="3">
        <v>6344</v>
      </c>
      <c r="E81" s="3">
        <v>14845</v>
      </c>
      <c r="F81" s="3">
        <v>14145</v>
      </c>
      <c r="G81" s="3">
        <v>10547</v>
      </c>
      <c r="H81" s="3">
        <v>7488</v>
      </c>
      <c r="I81" s="3">
        <v>15398</v>
      </c>
    </row>
    <row r="82" spans="1:9" x14ac:dyDescent="0.25">
      <c r="A82" s="3" t="s">
        <v>122</v>
      </c>
      <c r="B82" s="3" t="s">
        <v>104</v>
      </c>
      <c r="C82" s="3">
        <v>11583</v>
      </c>
      <c r="D82" s="3">
        <v>5736</v>
      </c>
      <c r="E82" s="3">
        <v>10530</v>
      </c>
      <c r="F82" s="3">
        <v>11036</v>
      </c>
      <c r="G82" s="3">
        <v>9249</v>
      </c>
      <c r="H82" s="3">
        <v>5887</v>
      </c>
      <c r="I82" s="3">
        <v>7861</v>
      </c>
    </row>
    <row r="83" spans="1:9" x14ac:dyDescent="0.25">
      <c r="A83" s="3" t="s">
        <v>123</v>
      </c>
      <c r="B83" s="3" t="s">
        <v>101</v>
      </c>
      <c r="C83" s="3">
        <v>9779</v>
      </c>
      <c r="D83" s="3">
        <v>8878</v>
      </c>
      <c r="E83" s="3">
        <v>7001</v>
      </c>
      <c r="F83" s="3">
        <v>6882</v>
      </c>
      <c r="G83" s="3">
        <v>9578</v>
      </c>
      <c r="H83" s="3">
        <v>7764</v>
      </c>
      <c r="I83" s="3">
        <v>10106</v>
      </c>
    </row>
    <row r="84" spans="1:9" x14ac:dyDescent="0.25">
      <c r="A84" s="3" t="s">
        <v>123</v>
      </c>
      <c r="B84" s="3" t="s">
        <v>102</v>
      </c>
      <c r="C84" s="3">
        <v>52659</v>
      </c>
      <c r="D84" s="3">
        <v>50165</v>
      </c>
      <c r="E84" s="3">
        <v>44012</v>
      </c>
      <c r="F84" s="3">
        <v>41128</v>
      </c>
      <c r="G84" s="3">
        <v>51596</v>
      </c>
      <c r="H84" s="3">
        <v>55108</v>
      </c>
      <c r="I84" s="3">
        <v>45738</v>
      </c>
    </row>
    <row r="85" spans="1:9" x14ac:dyDescent="0.25">
      <c r="A85" s="3" t="s">
        <v>123</v>
      </c>
      <c r="B85" s="3" t="s">
        <v>103</v>
      </c>
      <c r="C85" s="3">
        <v>60120</v>
      </c>
      <c r="D85" s="3">
        <v>61040</v>
      </c>
      <c r="E85" s="3">
        <v>66420</v>
      </c>
      <c r="F85" s="3">
        <v>59005</v>
      </c>
      <c r="G85" s="3">
        <v>73156</v>
      </c>
      <c r="H85" s="3">
        <v>73801</v>
      </c>
      <c r="I85" s="3">
        <v>73774</v>
      </c>
    </row>
    <row r="86" spans="1:9" x14ac:dyDescent="0.25">
      <c r="A86" s="3" t="s">
        <v>123</v>
      </c>
      <c r="B86" s="3" t="s">
        <v>104</v>
      </c>
      <c r="C86" s="3">
        <v>57869</v>
      </c>
      <c r="D86" s="3">
        <v>65311</v>
      </c>
      <c r="E86" s="3">
        <v>61841</v>
      </c>
      <c r="F86" s="3">
        <v>62190</v>
      </c>
      <c r="G86" s="3">
        <v>76898</v>
      </c>
      <c r="H86" s="3">
        <v>74616</v>
      </c>
      <c r="I86" s="3">
        <v>88172</v>
      </c>
    </row>
    <row r="87" spans="1:9" x14ac:dyDescent="0.25">
      <c r="A87" s="3" t="s">
        <v>124</v>
      </c>
      <c r="B87" s="3" t="s">
        <v>101</v>
      </c>
      <c r="C87" s="3">
        <v>3484</v>
      </c>
      <c r="D87" s="3">
        <v>4021</v>
      </c>
      <c r="E87" s="3">
        <v>1906</v>
      </c>
      <c r="F87" s="3">
        <v>2109</v>
      </c>
      <c r="G87" s="3">
        <v>2510</v>
      </c>
      <c r="H87" s="3">
        <v>2250</v>
      </c>
      <c r="I87" s="3">
        <v>3363</v>
      </c>
    </row>
    <row r="88" spans="1:9" x14ac:dyDescent="0.25">
      <c r="A88" s="3" t="s">
        <v>124</v>
      </c>
      <c r="B88" s="3" t="s">
        <v>102</v>
      </c>
      <c r="C88" s="3">
        <v>19624</v>
      </c>
      <c r="D88" s="3">
        <v>20425</v>
      </c>
      <c r="E88" s="3">
        <v>12370</v>
      </c>
      <c r="F88" s="3">
        <v>13039</v>
      </c>
      <c r="G88" s="3">
        <v>15637</v>
      </c>
      <c r="H88" s="3">
        <v>14151</v>
      </c>
      <c r="I88" s="3">
        <v>17913</v>
      </c>
    </row>
    <row r="89" spans="1:9" x14ac:dyDescent="0.25">
      <c r="A89" s="3" t="s">
        <v>124</v>
      </c>
      <c r="B89" s="3" t="s">
        <v>103</v>
      </c>
      <c r="C89" s="3">
        <v>23277</v>
      </c>
      <c r="D89" s="3">
        <v>24708</v>
      </c>
      <c r="E89" s="3">
        <v>17233</v>
      </c>
      <c r="F89" s="3">
        <v>18828</v>
      </c>
      <c r="G89" s="3">
        <v>24030</v>
      </c>
      <c r="H89" s="3">
        <v>24174</v>
      </c>
      <c r="I89" s="3">
        <v>26468</v>
      </c>
    </row>
    <row r="90" spans="1:9" x14ac:dyDescent="0.25">
      <c r="A90" s="3" t="s">
        <v>124</v>
      </c>
      <c r="B90" s="3" t="s">
        <v>104</v>
      </c>
      <c r="C90" s="3">
        <v>28236</v>
      </c>
      <c r="D90" s="3">
        <v>30026</v>
      </c>
      <c r="E90" s="3">
        <v>19169</v>
      </c>
      <c r="F90" s="3">
        <v>22123</v>
      </c>
      <c r="G90" s="3">
        <v>32635</v>
      </c>
      <c r="H90" s="3">
        <v>30619</v>
      </c>
      <c r="I90" s="3">
        <v>36262</v>
      </c>
    </row>
    <row r="91" spans="1:9" x14ac:dyDescent="0.25">
      <c r="A91" s="3" t="s">
        <v>125</v>
      </c>
      <c r="B91" s="3" t="s">
        <v>101</v>
      </c>
      <c r="C91" s="3">
        <v>1212</v>
      </c>
      <c r="D91" s="3">
        <v>1943</v>
      </c>
      <c r="E91" s="3">
        <v>2108</v>
      </c>
      <c r="F91" s="3">
        <v>1645</v>
      </c>
      <c r="G91" s="3">
        <v>2917</v>
      </c>
      <c r="H91" s="3">
        <v>4072</v>
      </c>
      <c r="I91" s="3">
        <v>9936</v>
      </c>
    </row>
    <row r="92" spans="1:9" x14ac:dyDescent="0.25">
      <c r="A92" s="3" t="s">
        <v>125</v>
      </c>
      <c r="B92" s="3" t="s">
        <v>102</v>
      </c>
      <c r="C92" s="3">
        <v>5954</v>
      </c>
      <c r="D92" s="3">
        <v>4920</v>
      </c>
      <c r="E92" s="3">
        <v>6225</v>
      </c>
      <c r="F92" s="3">
        <v>8561</v>
      </c>
      <c r="G92" s="3">
        <v>15121</v>
      </c>
      <c r="H92" s="3">
        <v>15978</v>
      </c>
      <c r="I92" s="3">
        <v>32931</v>
      </c>
    </row>
    <row r="93" spans="1:9" x14ac:dyDescent="0.25">
      <c r="A93" s="3" t="s">
        <v>125</v>
      </c>
      <c r="B93" s="3" t="s">
        <v>103</v>
      </c>
      <c r="C93" s="3">
        <v>6276</v>
      </c>
      <c r="D93" s="3">
        <v>7581</v>
      </c>
      <c r="E93" s="3">
        <v>7889</v>
      </c>
      <c r="F93" s="3">
        <v>11655</v>
      </c>
      <c r="G93" s="3">
        <v>16569</v>
      </c>
      <c r="H93" s="3">
        <v>18302</v>
      </c>
      <c r="I93" s="3">
        <v>31850</v>
      </c>
    </row>
    <row r="94" spans="1:9" x14ac:dyDescent="0.25">
      <c r="A94" s="3" t="s">
        <v>125</v>
      </c>
      <c r="B94" s="3" t="s">
        <v>104</v>
      </c>
      <c r="C94" s="3">
        <v>4168</v>
      </c>
      <c r="D94" s="3">
        <v>5908</v>
      </c>
      <c r="E94" s="3">
        <v>8792</v>
      </c>
      <c r="F94" s="3">
        <v>11915</v>
      </c>
      <c r="G94" s="3">
        <v>18314</v>
      </c>
      <c r="H94" s="3">
        <v>21066</v>
      </c>
      <c r="I94" s="3">
        <v>32163</v>
      </c>
    </row>
    <row r="95" spans="1:9" x14ac:dyDescent="0.25">
      <c r="A95" s="3" t="s">
        <v>126</v>
      </c>
      <c r="B95" s="3" t="s">
        <v>101</v>
      </c>
      <c r="C95" s="3">
        <v>1572</v>
      </c>
      <c r="D95" s="3">
        <v>1092</v>
      </c>
      <c r="E95" s="3">
        <v>970</v>
      </c>
      <c r="F95" s="3">
        <v>136</v>
      </c>
      <c r="G95" s="3">
        <v>821</v>
      </c>
      <c r="H95" s="3">
        <v>3968</v>
      </c>
      <c r="I95" s="3">
        <v>1277</v>
      </c>
    </row>
    <row r="96" spans="1:9" x14ac:dyDescent="0.25">
      <c r="A96" s="3" t="s">
        <v>126</v>
      </c>
      <c r="B96" s="3" t="s">
        <v>102</v>
      </c>
      <c r="C96" s="3">
        <v>2045</v>
      </c>
      <c r="D96" s="3">
        <v>10786</v>
      </c>
      <c r="E96" s="3">
        <v>2777</v>
      </c>
      <c r="F96" s="3">
        <v>13</v>
      </c>
      <c r="G96" s="3">
        <v>1935</v>
      </c>
      <c r="H96" s="3">
        <v>15707</v>
      </c>
      <c r="I96" s="3">
        <v>6459</v>
      </c>
    </row>
    <row r="97" spans="1:9" x14ac:dyDescent="0.25">
      <c r="A97" s="3" t="s">
        <v>126</v>
      </c>
      <c r="B97" s="3" t="s">
        <v>103</v>
      </c>
      <c r="C97" s="3">
        <v>2181</v>
      </c>
      <c r="D97" s="3">
        <v>7527</v>
      </c>
      <c r="E97" s="3">
        <v>4891</v>
      </c>
      <c r="F97" s="3">
        <v>109</v>
      </c>
      <c r="G97" s="3">
        <v>4022</v>
      </c>
      <c r="H97" s="3">
        <v>19653</v>
      </c>
      <c r="I97" s="3">
        <v>8178</v>
      </c>
    </row>
    <row r="98" spans="1:9" x14ac:dyDescent="0.25">
      <c r="A98" s="3" t="s">
        <v>126</v>
      </c>
      <c r="B98" s="3" t="s">
        <v>104</v>
      </c>
      <c r="C98" s="3">
        <v>1374</v>
      </c>
      <c r="D98" s="3">
        <v>4441</v>
      </c>
      <c r="E98" s="3">
        <v>3202</v>
      </c>
      <c r="F98" s="3">
        <v>143</v>
      </c>
      <c r="G98" s="3">
        <v>2570</v>
      </c>
      <c r="H98" s="3">
        <v>16585</v>
      </c>
      <c r="I98" s="3">
        <v>7183</v>
      </c>
    </row>
    <row r="101" spans="1:9" x14ac:dyDescent="0.25">
      <c r="A101" s="31" t="s">
        <v>80</v>
      </c>
      <c r="B101" s="31"/>
      <c r="C101" s="31"/>
      <c r="D101" s="31"/>
      <c r="E101" s="31"/>
      <c r="F101" s="31"/>
      <c r="G101" s="31"/>
      <c r="H101" s="31"/>
      <c r="I101" s="31"/>
    </row>
    <row r="102" spans="1:9" x14ac:dyDescent="0.25">
      <c r="A102" s="4" t="s">
        <v>64</v>
      </c>
      <c r="B102" s="4" t="s">
        <v>5</v>
      </c>
      <c r="C102" s="4" t="s">
        <v>66</v>
      </c>
      <c r="D102" s="4" t="s">
        <v>67</v>
      </c>
      <c r="E102" s="4" t="s">
        <v>68</v>
      </c>
      <c r="F102" s="4" t="s">
        <v>69</v>
      </c>
      <c r="G102" s="4" t="s">
        <v>70</v>
      </c>
      <c r="H102" s="4" t="s">
        <v>71</v>
      </c>
      <c r="I102" s="4" t="s">
        <v>72</v>
      </c>
    </row>
    <row r="103" spans="1:9" x14ac:dyDescent="0.25">
      <c r="A103" s="3" t="s">
        <v>120</v>
      </c>
      <c r="B103" s="3" t="s">
        <v>101</v>
      </c>
      <c r="C103" s="3">
        <v>3072</v>
      </c>
      <c r="D103" s="3">
        <v>3460</v>
      </c>
      <c r="E103" s="3">
        <v>3756</v>
      </c>
      <c r="F103" s="3">
        <v>4238</v>
      </c>
      <c r="G103" s="3">
        <v>3783</v>
      </c>
      <c r="H103" s="3">
        <v>2995</v>
      </c>
      <c r="I103" s="3">
        <v>3801</v>
      </c>
    </row>
    <row r="104" spans="1:9" x14ac:dyDescent="0.25">
      <c r="A104" s="3" t="s">
        <v>120</v>
      </c>
      <c r="B104" s="3" t="s">
        <v>102</v>
      </c>
      <c r="C104" s="3">
        <v>14220</v>
      </c>
      <c r="D104" s="3">
        <v>12846</v>
      </c>
      <c r="E104" s="3">
        <v>14079</v>
      </c>
      <c r="F104" s="3">
        <v>16362</v>
      </c>
      <c r="G104" s="3">
        <v>13333</v>
      </c>
      <c r="H104" s="3">
        <v>13035</v>
      </c>
      <c r="I104" s="3">
        <v>14718</v>
      </c>
    </row>
    <row r="105" spans="1:9" x14ac:dyDescent="0.25">
      <c r="A105" s="3" t="s">
        <v>120</v>
      </c>
      <c r="B105" s="3" t="s">
        <v>103</v>
      </c>
      <c r="C105" s="3">
        <v>18814</v>
      </c>
      <c r="D105" s="3">
        <v>16767</v>
      </c>
      <c r="E105" s="3">
        <v>19055</v>
      </c>
      <c r="F105" s="3">
        <v>22969</v>
      </c>
      <c r="G105" s="3">
        <v>18630</v>
      </c>
      <c r="H105" s="3">
        <v>17155</v>
      </c>
      <c r="I105" s="3">
        <v>17715</v>
      </c>
    </row>
    <row r="106" spans="1:9" x14ac:dyDescent="0.25">
      <c r="A106" s="3" t="s">
        <v>120</v>
      </c>
      <c r="B106" s="3" t="s">
        <v>104</v>
      </c>
      <c r="C106" s="3">
        <v>20130</v>
      </c>
      <c r="D106" s="3">
        <v>15580</v>
      </c>
      <c r="E106" s="3">
        <v>18580</v>
      </c>
      <c r="F106" s="3">
        <v>25172</v>
      </c>
      <c r="G106" s="3">
        <v>22326</v>
      </c>
      <c r="H106" s="3">
        <v>20418</v>
      </c>
      <c r="I106" s="3">
        <v>23791</v>
      </c>
    </row>
    <row r="107" spans="1:9" x14ac:dyDescent="0.25">
      <c r="A107" s="3" t="s">
        <v>121</v>
      </c>
      <c r="B107" s="3" t="s">
        <v>101</v>
      </c>
      <c r="C107" s="3">
        <v>277</v>
      </c>
      <c r="D107" s="3">
        <v>494</v>
      </c>
      <c r="E107" s="3">
        <v>565</v>
      </c>
      <c r="F107" s="3">
        <v>833</v>
      </c>
      <c r="G107" s="3">
        <v>749</v>
      </c>
      <c r="H107" s="3">
        <v>450</v>
      </c>
      <c r="I107" s="3">
        <v>427</v>
      </c>
    </row>
    <row r="108" spans="1:9" x14ac:dyDescent="0.25">
      <c r="A108" s="3" t="s">
        <v>121</v>
      </c>
      <c r="B108" s="3" t="s">
        <v>102</v>
      </c>
      <c r="C108" s="3">
        <v>791</v>
      </c>
      <c r="D108" s="3">
        <v>1148</v>
      </c>
      <c r="E108" s="3">
        <v>1425</v>
      </c>
      <c r="F108" s="3">
        <v>1838</v>
      </c>
      <c r="G108" s="3">
        <v>1629</v>
      </c>
      <c r="H108" s="3">
        <v>1177</v>
      </c>
      <c r="I108" s="3">
        <v>1129</v>
      </c>
    </row>
    <row r="109" spans="1:9" x14ac:dyDescent="0.25">
      <c r="A109" s="3" t="s">
        <v>121</v>
      </c>
      <c r="B109" s="3" t="s">
        <v>103</v>
      </c>
      <c r="C109" s="3">
        <v>514</v>
      </c>
      <c r="D109" s="3">
        <v>994</v>
      </c>
      <c r="E109" s="3">
        <v>1373</v>
      </c>
      <c r="F109" s="3">
        <v>1923</v>
      </c>
      <c r="G109" s="3">
        <v>1556</v>
      </c>
      <c r="H109" s="3">
        <v>1086</v>
      </c>
      <c r="I109" s="3">
        <v>991</v>
      </c>
    </row>
    <row r="110" spans="1:9" x14ac:dyDescent="0.25">
      <c r="A110" s="3" t="s">
        <v>121</v>
      </c>
      <c r="B110" s="3" t="s">
        <v>104</v>
      </c>
      <c r="C110" s="3">
        <v>176</v>
      </c>
      <c r="D110" s="3">
        <v>775</v>
      </c>
      <c r="E110" s="3">
        <v>1057</v>
      </c>
      <c r="F110" s="3">
        <v>1528</v>
      </c>
      <c r="G110" s="3">
        <v>1419</v>
      </c>
      <c r="H110" s="3">
        <v>801</v>
      </c>
      <c r="I110" s="3">
        <v>1058</v>
      </c>
    </row>
    <row r="111" spans="1:9" x14ac:dyDescent="0.25">
      <c r="A111" s="3" t="s">
        <v>122</v>
      </c>
      <c r="B111" s="3" t="s">
        <v>101</v>
      </c>
      <c r="C111" s="3">
        <v>108</v>
      </c>
      <c r="D111" s="3">
        <v>32</v>
      </c>
      <c r="E111" s="3">
        <v>53</v>
      </c>
      <c r="F111" s="3">
        <v>92</v>
      </c>
      <c r="G111" s="3">
        <v>42</v>
      </c>
      <c r="H111" s="3">
        <v>39</v>
      </c>
      <c r="I111" s="3">
        <v>65</v>
      </c>
    </row>
    <row r="112" spans="1:9" x14ac:dyDescent="0.25">
      <c r="A112" s="3" t="s">
        <v>122</v>
      </c>
      <c r="B112" s="3" t="s">
        <v>102</v>
      </c>
      <c r="C112" s="3">
        <v>372</v>
      </c>
      <c r="D112" s="3">
        <v>117</v>
      </c>
      <c r="E112" s="3">
        <v>242</v>
      </c>
      <c r="F112" s="3">
        <v>266</v>
      </c>
      <c r="G112" s="3">
        <v>126</v>
      </c>
      <c r="H112" s="3">
        <v>75</v>
      </c>
      <c r="I112" s="3">
        <v>171</v>
      </c>
    </row>
    <row r="113" spans="1:9" x14ac:dyDescent="0.25">
      <c r="A113" s="3" t="s">
        <v>122</v>
      </c>
      <c r="B113" s="3" t="s">
        <v>103</v>
      </c>
      <c r="C113" s="3">
        <v>404</v>
      </c>
      <c r="D113" s="3">
        <v>107</v>
      </c>
      <c r="E113" s="3">
        <v>272</v>
      </c>
      <c r="F113" s="3">
        <v>300</v>
      </c>
      <c r="G113" s="3">
        <v>157</v>
      </c>
      <c r="H113" s="3">
        <v>96</v>
      </c>
      <c r="I113" s="3">
        <v>175</v>
      </c>
    </row>
    <row r="114" spans="1:9" x14ac:dyDescent="0.25">
      <c r="A114" s="3" t="s">
        <v>122</v>
      </c>
      <c r="B114" s="3" t="s">
        <v>104</v>
      </c>
      <c r="C114" s="3">
        <v>443</v>
      </c>
      <c r="D114" s="3">
        <v>124</v>
      </c>
      <c r="E114" s="3">
        <v>266</v>
      </c>
      <c r="F114" s="3">
        <v>293</v>
      </c>
      <c r="G114" s="3">
        <v>191</v>
      </c>
      <c r="H114" s="3">
        <v>74</v>
      </c>
      <c r="I114" s="3">
        <v>141</v>
      </c>
    </row>
    <row r="115" spans="1:9" x14ac:dyDescent="0.25">
      <c r="A115" s="3" t="s">
        <v>123</v>
      </c>
      <c r="B115" s="3" t="s">
        <v>101</v>
      </c>
      <c r="C115" s="3">
        <v>306</v>
      </c>
      <c r="D115" s="3">
        <v>173</v>
      </c>
      <c r="E115" s="3">
        <v>149</v>
      </c>
      <c r="F115" s="3">
        <v>192</v>
      </c>
      <c r="G115" s="3">
        <v>153</v>
      </c>
      <c r="H115" s="3">
        <v>91</v>
      </c>
      <c r="I115" s="3">
        <v>147</v>
      </c>
    </row>
    <row r="116" spans="1:9" x14ac:dyDescent="0.25">
      <c r="A116" s="3" t="s">
        <v>123</v>
      </c>
      <c r="B116" s="3" t="s">
        <v>102</v>
      </c>
      <c r="C116" s="3">
        <v>1740</v>
      </c>
      <c r="D116" s="3">
        <v>807</v>
      </c>
      <c r="E116" s="3">
        <v>779</v>
      </c>
      <c r="F116" s="3">
        <v>1020</v>
      </c>
      <c r="G116" s="3">
        <v>741</v>
      </c>
      <c r="H116" s="3">
        <v>565</v>
      </c>
      <c r="I116" s="3">
        <v>678</v>
      </c>
    </row>
    <row r="117" spans="1:9" x14ac:dyDescent="0.25">
      <c r="A117" s="3" t="s">
        <v>123</v>
      </c>
      <c r="B117" s="3" t="s">
        <v>103</v>
      </c>
      <c r="C117" s="3">
        <v>2334</v>
      </c>
      <c r="D117" s="3">
        <v>1203</v>
      </c>
      <c r="E117" s="3">
        <v>1316</v>
      </c>
      <c r="F117" s="3">
        <v>1753</v>
      </c>
      <c r="G117" s="3">
        <v>1256</v>
      </c>
      <c r="H117" s="3">
        <v>975</v>
      </c>
      <c r="I117" s="3">
        <v>1205</v>
      </c>
    </row>
    <row r="118" spans="1:9" x14ac:dyDescent="0.25">
      <c r="A118" s="3" t="s">
        <v>123</v>
      </c>
      <c r="B118" s="3" t="s">
        <v>104</v>
      </c>
      <c r="C118" s="3">
        <v>2889</v>
      </c>
      <c r="D118" s="3">
        <v>1439</v>
      </c>
      <c r="E118" s="3">
        <v>1498</v>
      </c>
      <c r="F118" s="3">
        <v>2060</v>
      </c>
      <c r="G118" s="3">
        <v>1669</v>
      </c>
      <c r="H118" s="3">
        <v>1200</v>
      </c>
      <c r="I118" s="3">
        <v>1795</v>
      </c>
    </row>
    <row r="119" spans="1:9" x14ac:dyDescent="0.25">
      <c r="A119" s="3" t="s">
        <v>124</v>
      </c>
      <c r="B119" s="3" t="s">
        <v>101</v>
      </c>
      <c r="C119" s="3">
        <v>147</v>
      </c>
      <c r="D119" s="3">
        <v>93</v>
      </c>
      <c r="E119" s="3">
        <v>53</v>
      </c>
      <c r="F119" s="3">
        <v>76</v>
      </c>
      <c r="G119" s="3">
        <v>62</v>
      </c>
      <c r="H119" s="3">
        <v>31</v>
      </c>
      <c r="I119" s="3">
        <v>70</v>
      </c>
    </row>
    <row r="120" spans="1:9" x14ac:dyDescent="0.25">
      <c r="A120" s="3" t="s">
        <v>124</v>
      </c>
      <c r="B120" s="3" t="s">
        <v>102</v>
      </c>
      <c r="C120" s="3">
        <v>860</v>
      </c>
      <c r="D120" s="3">
        <v>459</v>
      </c>
      <c r="E120" s="3">
        <v>280</v>
      </c>
      <c r="F120" s="3">
        <v>382</v>
      </c>
      <c r="G120" s="3">
        <v>311</v>
      </c>
      <c r="H120" s="3">
        <v>187</v>
      </c>
      <c r="I120" s="3">
        <v>328</v>
      </c>
    </row>
    <row r="121" spans="1:9" x14ac:dyDescent="0.25">
      <c r="A121" s="3" t="s">
        <v>124</v>
      </c>
      <c r="B121" s="3" t="s">
        <v>103</v>
      </c>
      <c r="C121" s="3">
        <v>1239</v>
      </c>
      <c r="D121" s="3">
        <v>692</v>
      </c>
      <c r="E121" s="3">
        <v>460</v>
      </c>
      <c r="F121" s="3">
        <v>687</v>
      </c>
      <c r="G121" s="3">
        <v>582</v>
      </c>
      <c r="H121" s="3">
        <v>410</v>
      </c>
      <c r="I121" s="3">
        <v>583</v>
      </c>
    </row>
    <row r="122" spans="1:9" x14ac:dyDescent="0.25">
      <c r="A122" s="3" t="s">
        <v>124</v>
      </c>
      <c r="B122" s="3" t="s">
        <v>104</v>
      </c>
      <c r="C122" s="3">
        <v>1801</v>
      </c>
      <c r="D122" s="3">
        <v>945</v>
      </c>
      <c r="E122" s="3">
        <v>602</v>
      </c>
      <c r="F122" s="3">
        <v>925</v>
      </c>
      <c r="G122" s="3">
        <v>952</v>
      </c>
      <c r="H122" s="3">
        <v>612</v>
      </c>
      <c r="I122" s="3">
        <v>972</v>
      </c>
    </row>
    <row r="123" spans="1:9" x14ac:dyDescent="0.25">
      <c r="A123" s="3" t="s">
        <v>125</v>
      </c>
      <c r="B123" s="3" t="s">
        <v>101</v>
      </c>
      <c r="C123" s="3">
        <v>45</v>
      </c>
      <c r="D123" s="3">
        <v>33</v>
      </c>
      <c r="E123" s="3">
        <v>37</v>
      </c>
      <c r="F123" s="3">
        <v>67</v>
      </c>
      <c r="G123" s="3">
        <v>59</v>
      </c>
      <c r="H123" s="3">
        <v>48</v>
      </c>
      <c r="I123" s="3">
        <v>138</v>
      </c>
    </row>
    <row r="124" spans="1:9" x14ac:dyDescent="0.25">
      <c r="A124" s="3" t="s">
        <v>125</v>
      </c>
      <c r="B124" s="3" t="s">
        <v>102</v>
      </c>
      <c r="C124" s="3">
        <v>169</v>
      </c>
      <c r="D124" s="3">
        <v>116</v>
      </c>
      <c r="E124" s="3">
        <v>128</v>
      </c>
      <c r="F124" s="3">
        <v>206</v>
      </c>
      <c r="G124" s="3">
        <v>244</v>
      </c>
      <c r="H124" s="3">
        <v>182</v>
      </c>
      <c r="I124" s="3">
        <v>416</v>
      </c>
    </row>
    <row r="125" spans="1:9" x14ac:dyDescent="0.25">
      <c r="A125" s="3" t="s">
        <v>125</v>
      </c>
      <c r="B125" s="3" t="s">
        <v>103</v>
      </c>
      <c r="C125" s="3">
        <v>216</v>
      </c>
      <c r="D125" s="3">
        <v>187</v>
      </c>
      <c r="E125" s="3">
        <v>197</v>
      </c>
      <c r="F125" s="3">
        <v>315</v>
      </c>
      <c r="G125" s="3">
        <v>348</v>
      </c>
      <c r="H125" s="3">
        <v>255</v>
      </c>
      <c r="I125" s="3">
        <v>502</v>
      </c>
    </row>
    <row r="126" spans="1:9" x14ac:dyDescent="0.25">
      <c r="A126" s="3" t="s">
        <v>125</v>
      </c>
      <c r="B126" s="3" t="s">
        <v>104</v>
      </c>
      <c r="C126" s="3">
        <v>237</v>
      </c>
      <c r="D126" s="3">
        <v>181</v>
      </c>
      <c r="E126" s="3">
        <v>246</v>
      </c>
      <c r="F126" s="3">
        <v>369</v>
      </c>
      <c r="G126" s="3">
        <v>444</v>
      </c>
      <c r="H126" s="3">
        <v>337</v>
      </c>
      <c r="I126" s="3">
        <v>703</v>
      </c>
    </row>
    <row r="127" spans="1:9" x14ac:dyDescent="0.25">
      <c r="A127" s="3" t="s">
        <v>126</v>
      </c>
      <c r="B127" s="3" t="s">
        <v>101</v>
      </c>
      <c r="C127" s="3">
        <v>16</v>
      </c>
      <c r="D127" s="3">
        <v>22</v>
      </c>
      <c r="E127" s="3">
        <v>20</v>
      </c>
      <c r="F127" s="3">
        <v>1</v>
      </c>
      <c r="G127" s="3">
        <v>15</v>
      </c>
      <c r="H127" s="3">
        <v>30</v>
      </c>
      <c r="I127" s="3">
        <v>15</v>
      </c>
    </row>
    <row r="128" spans="1:9" x14ac:dyDescent="0.25">
      <c r="A128" s="3" t="s">
        <v>126</v>
      </c>
      <c r="B128" s="3" t="s">
        <v>102</v>
      </c>
      <c r="C128" s="3">
        <v>49</v>
      </c>
      <c r="D128" s="3">
        <v>95</v>
      </c>
      <c r="E128" s="3">
        <v>49</v>
      </c>
      <c r="F128" s="3">
        <v>1</v>
      </c>
      <c r="G128" s="3">
        <v>41</v>
      </c>
      <c r="H128" s="3">
        <v>148</v>
      </c>
      <c r="I128" s="3">
        <v>86</v>
      </c>
    </row>
    <row r="129" spans="1:9" x14ac:dyDescent="0.25">
      <c r="A129" s="3" t="s">
        <v>126</v>
      </c>
      <c r="B129" s="3" t="s">
        <v>103</v>
      </c>
      <c r="C129" s="3">
        <v>45</v>
      </c>
      <c r="D129" s="3">
        <v>104</v>
      </c>
      <c r="E129" s="3">
        <v>89</v>
      </c>
      <c r="F129" s="3">
        <v>6</v>
      </c>
      <c r="G129" s="3">
        <v>61</v>
      </c>
      <c r="H129" s="3">
        <v>203</v>
      </c>
      <c r="I129" s="3">
        <v>100</v>
      </c>
    </row>
    <row r="130" spans="1:9" x14ac:dyDescent="0.25">
      <c r="A130" s="3" t="s">
        <v>126</v>
      </c>
      <c r="B130" s="3" t="s">
        <v>104</v>
      </c>
      <c r="C130" s="3">
        <v>44</v>
      </c>
      <c r="D130" s="3">
        <v>91</v>
      </c>
      <c r="E130" s="3">
        <v>77</v>
      </c>
      <c r="F130" s="3">
        <v>8</v>
      </c>
      <c r="G130" s="3">
        <v>56</v>
      </c>
      <c r="H130" s="3">
        <v>232</v>
      </c>
      <c r="I130" s="3">
        <v>133</v>
      </c>
    </row>
  </sheetData>
  <mergeCells count="4">
    <mergeCell ref="A5:I5"/>
    <mergeCell ref="A37:I37"/>
    <mergeCell ref="A69:I69"/>
    <mergeCell ref="A101:I101"/>
  </mergeCells>
  <pageMargins left="0.7" right="0.7" top="0.75" bottom="0.75" header="0.3" footer="0.3"/>
  <pageSetup paperSize="9" orientation="portrait"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74"/>
  <sheetViews>
    <sheetView workbookViewId="0"/>
  </sheetViews>
  <sheetFormatPr baseColWidth="10" defaultColWidth="11.42578125" defaultRowHeight="15" x14ac:dyDescent="0.25"/>
  <cols>
    <col min="1" max="1" width="29.85546875" bestFit="1" customWidth="1"/>
    <col min="2" max="2" width="16.85546875" bestFit="1" customWidth="1"/>
  </cols>
  <sheetData>
    <row r="1" spans="1:9" x14ac:dyDescent="0.25">
      <c r="A1" s="5" t="str">
        <f>HYPERLINK("#'Indice'!A1", "Indice")</f>
        <v>Indice</v>
      </c>
    </row>
    <row r="2" spans="1:9" x14ac:dyDescent="0.25">
      <c r="A2" s="15" t="s">
        <v>119</v>
      </c>
    </row>
    <row r="3" spans="1:9" x14ac:dyDescent="0.25">
      <c r="A3" s="8" t="s">
        <v>62</v>
      </c>
    </row>
    <row r="5" spans="1:9" x14ac:dyDescent="0.25">
      <c r="A5" s="31" t="s">
        <v>63</v>
      </c>
      <c r="B5" s="31"/>
      <c r="C5" s="31"/>
      <c r="D5" s="31"/>
      <c r="E5" s="31"/>
      <c r="F5" s="31"/>
      <c r="G5" s="31"/>
      <c r="H5" s="31"/>
      <c r="I5" s="31"/>
    </row>
    <row r="6" spans="1:9" x14ac:dyDescent="0.25">
      <c r="A6" s="4" t="s">
        <v>64</v>
      </c>
      <c r="B6" s="4" t="s">
        <v>5</v>
      </c>
      <c r="C6" s="4" t="s">
        <v>66</v>
      </c>
      <c r="D6" s="4" t="s">
        <v>67</v>
      </c>
      <c r="E6" s="4" t="s">
        <v>68</v>
      </c>
      <c r="F6" s="4" t="s">
        <v>69</v>
      </c>
      <c r="G6" s="4" t="s">
        <v>70</v>
      </c>
      <c r="H6" s="4" t="s">
        <v>71</v>
      </c>
      <c r="I6" s="4" t="s">
        <v>72</v>
      </c>
    </row>
    <row r="7" spans="1:9" x14ac:dyDescent="0.25">
      <c r="A7" s="1" t="s">
        <v>120</v>
      </c>
      <c r="B7" s="1" t="s">
        <v>105</v>
      </c>
      <c r="C7" s="1">
        <v>91.601806879043593</v>
      </c>
      <c r="D7" s="1">
        <v>88.194519281387301</v>
      </c>
      <c r="E7" s="1">
        <v>87.119090557098403</v>
      </c>
      <c r="F7" s="1">
        <v>87.292897701263399</v>
      </c>
      <c r="G7" s="1">
        <v>85.333234071731596</v>
      </c>
      <c r="H7" s="1">
        <v>88.767218589782701</v>
      </c>
      <c r="I7" s="1">
        <v>88.849377632141099</v>
      </c>
    </row>
    <row r="8" spans="1:9" x14ac:dyDescent="0.25">
      <c r="A8" s="1" t="s">
        <v>120</v>
      </c>
      <c r="B8" s="1" t="s">
        <v>106</v>
      </c>
      <c r="C8" s="1">
        <v>73.088532686233506</v>
      </c>
      <c r="D8" s="1">
        <v>71.982276439666705</v>
      </c>
      <c r="E8" s="1">
        <v>74.289041757583604</v>
      </c>
      <c r="F8" s="1">
        <v>75.392353534698501</v>
      </c>
      <c r="G8" s="1">
        <v>73.639285564422593</v>
      </c>
      <c r="H8" s="1">
        <v>79.7565340995789</v>
      </c>
      <c r="I8" s="1">
        <v>79.077762365341201</v>
      </c>
    </row>
    <row r="9" spans="1:9" x14ac:dyDescent="0.25">
      <c r="A9" s="1" t="s">
        <v>121</v>
      </c>
      <c r="B9" s="1" t="s">
        <v>105</v>
      </c>
      <c r="C9" s="1">
        <v>2.6726750656962399</v>
      </c>
      <c r="D9" s="1">
        <v>6.4394876360893196</v>
      </c>
      <c r="E9" s="1">
        <v>8.1326775252819097</v>
      </c>
      <c r="F9" s="1">
        <v>8.1977106630802208</v>
      </c>
      <c r="G9" s="1">
        <v>9.1871090233325994</v>
      </c>
      <c r="H9" s="1">
        <v>5.5938094854354903</v>
      </c>
      <c r="I9" s="1">
        <v>5.1954671740531904</v>
      </c>
    </row>
    <row r="10" spans="1:9" x14ac:dyDescent="0.25">
      <c r="A10" s="1" t="s">
        <v>121</v>
      </c>
      <c r="B10" s="1" t="s">
        <v>106</v>
      </c>
      <c r="C10" s="1">
        <v>3.3592130988836302</v>
      </c>
      <c r="D10" s="1">
        <v>6.8924151360988599</v>
      </c>
      <c r="E10" s="1">
        <v>7.9262673854827899</v>
      </c>
      <c r="F10" s="1">
        <v>9.1167151927947998</v>
      </c>
      <c r="G10" s="1">
        <v>10.2026008069515</v>
      </c>
      <c r="H10" s="1">
        <v>6.3765674829482997</v>
      </c>
      <c r="I10" s="1">
        <v>5.6913871318101901</v>
      </c>
    </row>
    <row r="11" spans="1:9" x14ac:dyDescent="0.25">
      <c r="A11" s="1" t="s">
        <v>122</v>
      </c>
      <c r="B11" s="1" t="s">
        <v>105</v>
      </c>
      <c r="C11" s="1">
        <v>0.96890684217214595</v>
      </c>
      <c r="D11" s="1">
        <v>0.357106025330722</v>
      </c>
      <c r="E11" s="1">
        <v>0.79912785440683398</v>
      </c>
      <c r="F11" s="1">
        <v>0.68955062888562701</v>
      </c>
      <c r="G11" s="1">
        <v>0.52640503272414196</v>
      </c>
      <c r="H11" s="1">
        <v>0.36643522325903199</v>
      </c>
      <c r="I11" s="1">
        <v>0.63420506194233905</v>
      </c>
    </row>
    <row r="12" spans="1:9" x14ac:dyDescent="0.25">
      <c r="A12" s="1" t="s">
        <v>122</v>
      </c>
      <c r="B12" s="1" t="s">
        <v>106</v>
      </c>
      <c r="C12" s="1">
        <v>2.3634709417819999</v>
      </c>
      <c r="D12" s="1">
        <v>1.48469293490052</v>
      </c>
      <c r="E12" s="1">
        <v>1.6083123162388799</v>
      </c>
      <c r="F12" s="1">
        <v>1.5696316957473799</v>
      </c>
      <c r="G12" s="1">
        <v>0.85844518616795495</v>
      </c>
      <c r="H12" s="1">
        <v>0.55252416059374798</v>
      </c>
      <c r="I12" s="1">
        <v>0.80098621547222104</v>
      </c>
    </row>
    <row r="13" spans="1:9" x14ac:dyDescent="0.25">
      <c r="A13" s="1" t="s">
        <v>123</v>
      </c>
      <c r="B13" s="1" t="s">
        <v>105</v>
      </c>
      <c r="C13" s="1">
        <v>3.12332883477211</v>
      </c>
      <c r="D13" s="1">
        <v>3.0544070526957499</v>
      </c>
      <c r="E13" s="1">
        <v>2.7678942307829901</v>
      </c>
      <c r="F13" s="1">
        <v>2.5730516761541402</v>
      </c>
      <c r="G13" s="1">
        <v>3.19676361978054</v>
      </c>
      <c r="H13" s="1">
        <v>2.9055137187242499</v>
      </c>
      <c r="I13" s="1">
        <v>2.8245178982615502</v>
      </c>
    </row>
    <row r="14" spans="1:9" x14ac:dyDescent="0.25">
      <c r="A14" s="1" t="s">
        <v>123</v>
      </c>
      <c r="B14" s="1" t="s">
        <v>106</v>
      </c>
      <c r="C14" s="1">
        <v>12.8691151738167</v>
      </c>
      <c r="D14" s="1">
        <v>11.1840844154358</v>
      </c>
      <c r="E14" s="1">
        <v>9.5575459301471692</v>
      </c>
      <c r="F14" s="1">
        <v>8.0989785492420197</v>
      </c>
      <c r="G14" s="1">
        <v>7.1492768824100503</v>
      </c>
      <c r="H14" s="1">
        <v>6.00771568715572</v>
      </c>
      <c r="I14" s="1">
        <v>5.9106465429067603</v>
      </c>
    </row>
    <row r="15" spans="1:9" x14ac:dyDescent="0.25">
      <c r="A15" s="1" t="s">
        <v>124</v>
      </c>
      <c r="B15" s="1" t="s">
        <v>105</v>
      </c>
      <c r="C15" s="1">
        <v>1.17412190884352</v>
      </c>
      <c r="D15" s="1">
        <v>1.1635685339570001</v>
      </c>
      <c r="E15" s="1">
        <v>0.63619711436331305</v>
      </c>
      <c r="F15" s="1">
        <v>0.73291775770485401</v>
      </c>
      <c r="G15" s="1">
        <v>0.90186018496751796</v>
      </c>
      <c r="H15" s="1">
        <v>0.79951314255595196</v>
      </c>
      <c r="I15" s="1">
        <v>0.83241183310747102</v>
      </c>
    </row>
    <row r="16" spans="1:9" x14ac:dyDescent="0.25">
      <c r="A16" s="1" t="s">
        <v>124</v>
      </c>
      <c r="B16" s="1" t="s">
        <v>106</v>
      </c>
      <c r="C16" s="1">
        <v>6.97617307305336</v>
      </c>
      <c r="D16" s="1">
        <v>6.6034741699695596</v>
      </c>
      <c r="E16" s="1">
        <v>4.4055182486772502</v>
      </c>
      <c r="F16" s="1">
        <v>4.11569364368916</v>
      </c>
      <c r="G16" s="1">
        <v>5.0684537738561604</v>
      </c>
      <c r="H16" s="1">
        <v>3.84068787097931</v>
      </c>
      <c r="I16" s="1">
        <v>4.7810781747102702</v>
      </c>
    </row>
    <row r="17" spans="1:9" x14ac:dyDescent="0.25">
      <c r="A17" s="1" t="s">
        <v>125</v>
      </c>
      <c r="B17" s="1" t="s">
        <v>105</v>
      </c>
      <c r="C17" s="1">
        <v>0.31715661752968999</v>
      </c>
      <c r="D17" s="1">
        <v>0.353683088906109</v>
      </c>
      <c r="E17" s="1">
        <v>0.32722724135965098</v>
      </c>
      <c r="F17" s="1">
        <v>0.50778146833181403</v>
      </c>
      <c r="G17" s="1">
        <v>0.71999998763203599</v>
      </c>
      <c r="H17" s="1">
        <v>0.75817611068487201</v>
      </c>
      <c r="I17" s="1">
        <v>1.34471142664552</v>
      </c>
    </row>
    <row r="18" spans="1:9" x14ac:dyDescent="0.25">
      <c r="A18" s="1" t="s">
        <v>125</v>
      </c>
      <c r="B18" s="1" t="s">
        <v>106</v>
      </c>
      <c r="C18" s="1">
        <v>1.0829166509211099</v>
      </c>
      <c r="D18" s="1">
        <v>0.98952138796448696</v>
      </c>
      <c r="E18" s="1">
        <v>1.9864384084940001</v>
      </c>
      <c r="F18" s="1">
        <v>1.6873542219400399</v>
      </c>
      <c r="G18" s="1">
        <v>2.6893919333815601</v>
      </c>
      <c r="H18" s="1">
        <v>2.2855093702673899</v>
      </c>
      <c r="I18" s="1">
        <v>3.3036082983016999</v>
      </c>
    </row>
    <row r="19" spans="1:9" x14ac:dyDescent="0.25">
      <c r="A19" s="1" t="s">
        <v>126</v>
      </c>
      <c r="B19" s="1" t="s">
        <v>105</v>
      </c>
      <c r="C19" s="1">
        <v>0.14200307196006201</v>
      </c>
      <c r="D19" s="1">
        <v>0.43722828850150097</v>
      </c>
      <c r="E19" s="1">
        <v>0.21778326481580701</v>
      </c>
      <c r="F19" s="1">
        <v>6.0909951571375097E-3</v>
      </c>
      <c r="G19" s="1">
        <v>0.134630443062633</v>
      </c>
      <c r="H19" s="1">
        <v>0.80933393910527196</v>
      </c>
      <c r="I19" s="1">
        <v>0.31930867116898298</v>
      </c>
    </row>
    <row r="20" spans="1:9" x14ac:dyDescent="0.25">
      <c r="A20" s="1" t="s">
        <v>126</v>
      </c>
      <c r="B20" s="1" t="s">
        <v>106</v>
      </c>
      <c r="C20" s="1">
        <v>0.26057974901050301</v>
      </c>
      <c r="D20" s="1">
        <v>0.86353756487369504</v>
      </c>
      <c r="E20" s="1">
        <v>0.22687572054565</v>
      </c>
      <c r="F20" s="1">
        <v>1.9276179955340901E-2</v>
      </c>
      <c r="G20" s="1">
        <v>0.39254724979400601</v>
      </c>
      <c r="H20" s="1">
        <v>1.1804610490798999</v>
      </c>
      <c r="I20" s="1">
        <v>0.43453196994960303</v>
      </c>
    </row>
    <row r="23" spans="1:9" x14ac:dyDescent="0.25">
      <c r="A23" s="31" t="s">
        <v>78</v>
      </c>
      <c r="B23" s="31"/>
      <c r="C23" s="31"/>
      <c r="D23" s="31"/>
      <c r="E23" s="31"/>
      <c r="F23" s="31"/>
      <c r="G23" s="31"/>
      <c r="H23" s="31"/>
      <c r="I23" s="31"/>
    </row>
    <row r="24" spans="1:9" x14ac:dyDescent="0.25">
      <c r="A24" s="4" t="s">
        <v>64</v>
      </c>
      <c r="B24" s="4" t="s">
        <v>5</v>
      </c>
      <c r="C24" s="4" t="s">
        <v>66</v>
      </c>
      <c r="D24" s="4" t="s">
        <v>67</v>
      </c>
      <c r="E24" s="4" t="s">
        <v>68</v>
      </c>
      <c r="F24" s="4" t="s">
        <v>69</v>
      </c>
      <c r="G24" s="4" t="s">
        <v>70</v>
      </c>
      <c r="H24" s="4" t="s">
        <v>71</v>
      </c>
      <c r="I24" s="4" t="s">
        <v>72</v>
      </c>
    </row>
    <row r="25" spans="1:9" x14ac:dyDescent="0.25">
      <c r="A25" s="2" t="s">
        <v>120</v>
      </c>
      <c r="B25" s="2" t="s">
        <v>105</v>
      </c>
      <c r="C25" s="2">
        <v>0.25061734486371301</v>
      </c>
      <c r="D25" s="2">
        <v>0.44546215794980498</v>
      </c>
      <c r="E25" s="2">
        <v>0.36954346578568198</v>
      </c>
      <c r="F25" s="2">
        <v>0.31786626204848301</v>
      </c>
      <c r="G25" s="2">
        <v>0.40261675603687802</v>
      </c>
      <c r="H25" s="2">
        <v>0.26245708577334897</v>
      </c>
      <c r="I25" s="2">
        <v>0.21421001292765099</v>
      </c>
    </row>
    <row r="26" spans="1:9" x14ac:dyDescent="0.25">
      <c r="A26" s="2" t="s">
        <v>120</v>
      </c>
      <c r="B26" s="2" t="s">
        <v>106</v>
      </c>
      <c r="C26" s="2">
        <v>1.32309729233384</v>
      </c>
      <c r="D26" s="2">
        <v>1.56735014170408</v>
      </c>
      <c r="E26" s="2">
        <v>1.2913385406136499</v>
      </c>
      <c r="F26" s="2">
        <v>0.98924366757273696</v>
      </c>
      <c r="G26" s="2">
        <v>1.0296425782144101</v>
      </c>
      <c r="H26" s="2">
        <v>0.78985933214425996</v>
      </c>
      <c r="I26" s="2">
        <v>0.59805945493280899</v>
      </c>
    </row>
    <row r="27" spans="1:9" x14ac:dyDescent="0.25">
      <c r="A27" s="2" t="s">
        <v>121</v>
      </c>
      <c r="B27" s="2" t="s">
        <v>105</v>
      </c>
      <c r="C27" s="2">
        <v>0.13229799224063801</v>
      </c>
      <c r="D27" s="2">
        <v>0.33177174627780898</v>
      </c>
      <c r="E27" s="2">
        <v>0.338018336333334</v>
      </c>
      <c r="F27" s="2">
        <v>0.25351734366267897</v>
      </c>
      <c r="G27" s="2">
        <v>0.33436981029808499</v>
      </c>
      <c r="H27" s="2">
        <v>0.16749550122767701</v>
      </c>
      <c r="I27" s="2">
        <v>0.152914982754737</v>
      </c>
    </row>
    <row r="28" spans="1:9" x14ac:dyDescent="0.25">
      <c r="A28" s="2" t="s">
        <v>121</v>
      </c>
      <c r="B28" s="2" t="s">
        <v>106</v>
      </c>
      <c r="C28" s="2">
        <v>0.45811915770173101</v>
      </c>
      <c r="D28" s="2">
        <v>0.72249267250299498</v>
      </c>
      <c r="E28" s="2">
        <v>0.74534593150019601</v>
      </c>
      <c r="F28" s="2">
        <v>0.57882787659764301</v>
      </c>
      <c r="G28" s="2">
        <v>0.74732983484864202</v>
      </c>
      <c r="H28" s="2">
        <v>0.41941609233617799</v>
      </c>
      <c r="I28" s="2">
        <v>0.33320484217256302</v>
      </c>
    </row>
    <row r="29" spans="1:9" x14ac:dyDescent="0.25">
      <c r="A29" s="2" t="s">
        <v>122</v>
      </c>
      <c r="B29" s="2" t="s">
        <v>105</v>
      </c>
      <c r="C29" s="2">
        <v>8.8407186558470102E-2</v>
      </c>
      <c r="D29" s="2">
        <v>5.5630330462008701E-2</v>
      </c>
      <c r="E29" s="2">
        <v>7.6612987322732806E-2</v>
      </c>
      <c r="F29" s="2">
        <v>4.7135495697148103E-2</v>
      </c>
      <c r="G29" s="2">
        <v>4.36239555710927E-2</v>
      </c>
      <c r="H29" s="2">
        <v>3.4750057966448401E-2</v>
      </c>
      <c r="I29" s="2">
        <v>5.34824852366E-2</v>
      </c>
    </row>
    <row r="30" spans="1:9" x14ac:dyDescent="0.25">
      <c r="A30" s="2" t="s">
        <v>122</v>
      </c>
      <c r="B30" s="2" t="s">
        <v>106</v>
      </c>
      <c r="C30" s="2">
        <v>0.43545458465814602</v>
      </c>
      <c r="D30" s="2">
        <v>0.273254839703441</v>
      </c>
      <c r="E30" s="2">
        <v>0.248940452001989</v>
      </c>
      <c r="F30" s="2">
        <v>0.24727189447730799</v>
      </c>
      <c r="G30" s="2">
        <v>0.126585480757058</v>
      </c>
      <c r="H30" s="2">
        <v>0.114690104965121</v>
      </c>
      <c r="I30" s="2">
        <v>0.117480219341815</v>
      </c>
    </row>
    <row r="31" spans="1:9" x14ac:dyDescent="0.25">
      <c r="A31" s="2" t="s">
        <v>123</v>
      </c>
      <c r="B31" s="2" t="s">
        <v>105</v>
      </c>
      <c r="C31" s="2">
        <v>0.14207522617653001</v>
      </c>
      <c r="D31" s="2">
        <v>0.23402536753565101</v>
      </c>
      <c r="E31" s="2">
        <v>0.12078583240509</v>
      </c>
      <c r="F31" s="2">
        <v>0.15197193715721399</v>
      </c>
      <c r="G31" s="2">
        <v>0.18007535254582799</v>
      </c>
      <c r="H31" s="2">
        <v>0.117890688125044</v>
      </c>
      <c r="I31" s="2">
        <v>9.0002012439072104E-2</v>
      </c>
    </row>
    <row r="32" spans="1:9" x14ac:dyDescent="0.25">
      <c r="A32" s="2" t="s">
        <v>123</v>
      </c>
      <c r="B32" s="2" t="s">
        <v>106</v>
      </c>
      <c r="C32" s="2">
        <v>0.87583465501666102</v>
      </c>
      <c r="D32" s="2">
        <v>1.1709716171026201</v>
      </c>
      <c r="E32" s="2">
        <v>0.70052579976618301</v>
      </c>
      <c r="F32" s="2">
        <v>0.50625605508685101</v>
      </c>
      <c r="G32" s="2">
        <v>0.57595097459852695</v>
      </c>
      <c r="H32" s="2">
        <v>0.41706254705786699</v>
      </c>
      <c r="I32" s="2">
        <v>0.30522204469889402</v>
      </c>
    </row>
    <row r="33" spans="1:9" x14ac:dyDescent="0.25">
      <c r="A33" s="2" t="s">
        <v>124</v>
      </c>
      <c r="B33" s="2" t="s">
        <v>105</v>
      </c>
      <c r="C33" s="2">
        <v>9.6949050202965695E-2</v>
      </c>
      <c r="D33" s="2">
        <v>0.113367394078523</v>
      </c>
      <c r="E33" s="2">
        <v>4.5428771409206099E-2</v>
      </c>
      <c r="F33" s="2">
        <v>5.7637767167761901E-2</v>
      </c>
      <c r="G33" s="2">
        <v>6.90025568474084E-2</v>
      </c>
      <c r="H33" s="2">
        <v>5.40486536920071E-2</v>
      </c>
      <c r="I33" s="2">
        <v>4.3442047899588901E-2</v>
      </c>
    </row>
    <row r="34" spans="1:9" x14ac:dyDescent="0.25">
      <c r="A34" s="2" t="s">
        <v>124</v>
      </c>
      <c r="B34" s="2" t="s">
        <v>106</v>
      </c>
      <c r="C34" s="2">
        <v>0.55694393813610099</v>
      </c>
      <c r="D34" s="2">
        <v>0.87861325591802597</v>
      </c>
      <c r="E34" s="2">
        <v>0.45219697058200797</v>
      </c>
      <c r="F34" s="2">
        <v>0.50650043413043</v>
      </c>
      <c r="G34" s="2">
        <v>0.56940345093607903</v>
      </c>
      <c r="H34" s="2">
        <v>0.41928519494831601</v>
      </c>
      <c r="I34" s="2">
        <v>0.27973852120339898</v>
      </c>
    </row>
    <row r="35" spans="1:9" x14ac:dyDescent="0.25">
      <c r="A35" s="2" t="s">
        <v>125</v>
      </c>
      <c r="B35" s="2" t="s">
        <v>105</v>
      </c>
      <c r="C35" s="2">
        <v>5.8309320593252799E-2</v>
      </c>
      <c r="D35" s="2">
        <v>5.68608695175499E-2</v>
      </c>
      <c r="E35" s="2">
        <v>3.3308097044937299E-2</v>
      </c>
      <c r="F35" s="2">
        <v>7.1927049430087195E-2</v>
      </c>
      <c r="G35" s="2">
        <v>6.7240832140669199E-2</v>
      </c>
      <c r="H35" s="2">
        <v>6.4327783184126006E-2</v>
      </c>
      <c r="I35" s="2">
        <v>9.2493044212460504E-2</v>
      </c>
    </row>
    <row r="36" spans="1:9" x14ac:dyDescent="0.25">
      <c r="A36" s="2" t="s">
        <v>125</v>
      </c>
      <c r="B36" s="2" t="s">
        <v>106</v>
      </c>
      <c r="C36" s="2">
        <v>0.36937678232789001</v>
      </c>
      <c r="D36" s="2">
        <v>0.202323426492512</v>
      </c>
      <c r="E36" s="2">
        <v>0.302862632088363</v>
      </c>
      <c r="F36" s="2">
        <v>0.24100076407194099</v>
      </c>
      <c r="G36" s="2">
        <v>0.37559121847152699</v>
      </c>
      <c r="H36" s="2">
        <v>0.31062108464539101</v>
      </c>
      <c r="I36" s="2">
        <v>0.28289591427892402</v>
      </c>
    </row>
    <row r="37" spans="1:9" x14ac:dyDescent="0.25">
      <c r="A37" s="2" t="s">
        <v>126</v>
      </c>
      <c r="B37" s="2" t="s">
        <v>105</v>
      </c>
      <c r="C37" s="2">
        <v>2.7493049856275299E-2</v>
      </c>
      <c r="D37" s="2">
        <v>6.02109415922314E-2</v>
      </c>
      <c r="E37" s="2">
        <v>2.55936640314758E-2</v>
      </c>
      <c r="F37" s="2">
        <v>3.0699797207489601E-3</v>
      </c>
      <c r="G37" s="2">
        <v>1.86674602446146E-2</v>
      </c>
      <c r="H37" s="2">
        <v>5.8073370018973898E-2</v>
      </c>
      <c r="I37" s="2">
        <v>3.4101473283953999E-2</v>
      </c>
    </row>
    <row r="38" spans="1:9" x14ac:dyDescent="0.25">
      <c r="A38" s="2" t="s">
        <v>126</v>
      </c>
      <c r="B38" s="2" t="s">
        <v>106</v>
      </c>
      <c r="C38" s="2">
        <v>8.7119638919830295E-2</v>
      </c>
      <c r="D38" s="2">
        <v>0.20480314269661901</v>
      </c>
      <c r="E38" s="2">
        <v>5.4817070486024001E-2</v>
      </c>
      <c r="F38" s="2">
        <v>1.36399481561966E-2</v>
      </c>
      <c r="G38" s="2">
        <v>9.6033484442159506E-2</v>
      </c>
      <c r="H38" s="2">
        <v>0.216658040881157</v>
      </c>
      <c r="I38" s="2">
        <v>9.8419887945056003E-2</v>
      </c>
    </row>
    <row r="41" spans="1:9" x14ac:dyDescent="0.25">
      <c r="A41" s="31" t="s">
        <v>79</v>
      </c>
      <c r="B41" s="31"/>
      <c r="C41" s="31"/>
      <c r="D41" s="31"/>
      <c r="E41" s="31"/>
      <c r="F41" s="31"/>
      <c r="G41" s="31"/>
      <c r="H41" s="31"/>
      <c r="I41" s="31"/>
    </row>
    <row r="42" spans="1:9" x14ac:dyDescent="0.25">
      <c r="A42" s="4" t="s">
        <v>64</v>
      </c>
      <c r="B42" s="4" t="s">
        <v>5</v>
      </c>
      <c r="C42" s="4" t="s">
        <v>66</v>
      </c>
      <c r="D42" s="4" t="s">
        <v>67</v>
      </c>
      <c r="E42" s="4" t="s">
        <v>68</v>
      </c>
      <c r="F42" s="4" t="s">
        <v>69</v>
      </c>
      <c r="G42" s="4" t="s">
        <v>70</v>
      </c>
      <c r="H42" s="4" t="s">
        <v>71</v>
      </c>
      <c r="I42" s="4" t="s">
        <v>72</v>
      </c>
    </row>
    <row r="43" spans="1:9" x14ac:dyDescent="0.25">
      <c r="A43" s="3" t="s">
        <v>120</v>
      </c>
      <c r="B43" s="3" t="s">
        <v>105</v>
      </c>
      <c r="C43" s="3">
        <v>4092319</v>
      </c>
      <c r="D43" s="3">
        <v>4174042</v>
      </c>
      <c r="E43" s="3">
        <v>4337488</v>
      </c>
      <c r="F43" s="3">
        <v>4543075</v>
      </c>
      <c r="G43" s="3">
        <v>4690365</v>
      </c>
      <c r="H43" s="3">
        <v>5359920</v>
      </c>
      <c r="I43" s="3">
        <v>5638290</v>
      </c>
    </row>
    <row r="44" spans="1:9" x14ac:dyDescent="0.25">
      <c r="A44" s="3" t="s">
        <v>120</v>
      </c>
      <c r="B44" s="3" t="s">
        <v>106</v>
      </c>
      <c r="C44" s="3">
        <v>232241</v>
      </c>
      <c r="D44" s="3">
        <v>262826</v>
      </c>
      <c r="E44" s="3">
        <v>320240</v>
      </c>
      <c r="F44" s="3">
        <v>328538</v>
      </c>
      <c r="G44" s="3">
        <v>365432</v>
      </c>
      <c r="H44" s="3">
        <v>475920</v>
      </c>
      <c r="I44" s="3">
        <v>515742</v>
      </c>
    </row>
    <row r="45" spans="1:9" x14ac:dyDescent="0.25">
      <c r="A45" s="3" t="s">
        <v>121</v>
      </c>
      <c r="B45" s="3" t="s">
        <v>105</v>
      </c>
      <c r="C45" s="3">
        <v>119402</v>
      </c>
      <c r="D45" s="3">
        <v>304766</v>
      </c>
      <c r="E45" s="3">
        <v>404910</v>
      </c>
      <c r="F45" s="3">
        <v>426642</v>
      </c>
      <c r="G45" s="3">
        <v>504972</v>
      </c>
      <c r="H45" s="3">
        <v>337764</v>
      </c>
      <c r="I45" s="3">
        <v>329699</v>
      </c>
    </row>
    <row r="46" spans="1:9" x14ac:dyDescent="0.25">
      <c r="A46" s="3" t="s">
        <v>121</v>
      </c>
      <c r="B46" s="3" t="s">
        <v>106</v>
      </c>
      <c r="C46" s="3">
        <v>10674</v>
      </c>
      <c r="D46" s="3">
        <v>25166</v>
      </c>
      <c r="E46" s="3">
        <v>34168</v>
      </c>
      <c r="F46" s="3">
        <v>39728</v>
      </c>
      <c r="G46" s="3">
        <v>50630</v>
      </c>
      <c r="H46" s="3">
        <v>38050</v>
      </c>
      <c r="I46" s="3">
        <v>37119</v>
      </c>
    </row>
    <row r="47" spans="1:9" x14ac:dyDescent="0.25">
      <c r="A47" s="3" t="s">
        <v>122</v>
      </c>
      <c r="B47" s="3" t="s">
        <v>105</v>
      </c>
      <c r="C47" s="3">
        <v>43286</v>
      </c>
      <c r="D47" s="3">
        <v>16901</v>
      </c>
      <c r="E47" s="3">
        <v>39787</v>
      </c>
      <c r="F47" s="3">
        <v>35887</v>
      </c>
      <c r="G47" s="3">
        <v>28934</v>
      </c>
      <c r="H47" s="3">
        <v>22126</v>
      </c>
      <c r="I47" s="3">
        <v>40246</v>
      </c>
    </row>
    <row r="48" spans="1:9" x14ac:dyDescent="0.25">
      <c r="A48" s="3" t="s">
        <v>122</v>
      </c>
      <c r="B48" s="3" t="s">
        <v>106</v>
      </c>
      <c r="C48" s="3">
        <v>7510</v>
      </c>
      <c r="D48" s="3">
        <v>5421</v>
      </c>
      <c r="E48" s="3">
        <v>6933</v>
      </c>
      <c r="F48" s="3">
        <v>6840</v>
      </c>
      <c r="G48" s="3">
        <v>4260</v>
      </c>
      <c r="H48" s="3">
        <v>3297</v>
      </c>
      <c r="I48" s="3">
        <v>5224</v>
      </c>
    </row>
    <row r="49" spans="1:9" x14ac:dyDescent="0.25">
      <c r="A49" s="3" t="s">
        <v>123</v>
      </c>
      <c r="B49" s="3" t="s">
        <v>105</v>
      </c>
      <c r="C49" s="3">
        <v>139535</v>
      </c>
      <c r="D49" s="3">
        <v>144558</v>
      </c>
      <c r="E49" s="3">
        <v>137808</v>
      </c>
      <c r="F49" s="3">
        <v>133912</v>
      </c>
      <c r="G49" s="3">
        <v>175711</v>
      </c>
      <c r="H49" s="3">
        <v>175440</v>
      </c>
      <c r="I49" s="3">
        <v>179241</v>
      </c>
    </row>
    <row r="50" spans="1:9" x14ac:dyDescent="0.25">
      <c r="A50" s="3" t="s">
        <v>123</v>
      </c>
      <c r="B50" s="3" t="s">
        <v>106</v>
      </c>
      <c r="C50" s="3">
        <v>40892</v>
      </c>
      <c r="D50" s="3">
        <v>40836</v>
      </c>
      <c r="E50" s="3">
        <v>41200</v>
      </c>
      <c r="F50" s="3">
        <v>35293</v>
      </c>
      <c r="G50" s="3">
        <v>35478</v>
      </c>
      <c r="H50" s="3">
        <v>35849</v>
      </c>
      <c r="I50" s="3">
        <v>38549</v>
      </c>
    </row>
    <row r="51" spans="1:9" x14ac:dyDescent="0.25">
      <c r="A51" s="3" t="s">
        <v>124</v>
      </c>
      <c r="B51" s="3" t="s">
        <v>105</v>
      </c>
      <c r="C51" s="3">
        <v>52454</v>
      </c>
      <c r="D51" s="3">
        <v>55069</v>
      </c>
      <c r="E51" s="3">
        <v>31675</v>
      </c>
      <c r="F51" s="3">
        <v>38144</v>
      </c>
      <c r="G51" s="3">
        <v>49571</v>
      </c>
      <c r="H51" s="3">
        <v>48276</v>
      </c>
      <c r="I51" s="3">
        <v>52824</v>
      </c>
    </row>
    <row r="52" spans="1:9" x14ac:dyDescent="0.25">
      <c r="A52" s="3" t="s">
        <v>124</v>
      </c>
      <c r="B52" s="3" t="s">
        <v>106</v>
      </c>
      <c r="C52" s="3">
        <v>22167</v>
      </c>
      <c r="D52" s="3">
        <v>24111</v>
      </c>
      <c r="E52" s="3">
        <v>18991</v>
      </c>
      <c r="F52" s="3">
        <v>17935</v>
      </c>
      <c r="G52" s="3">
        <v>25152</v>
      </c>
      <c r="H52" s="3">
        <v>22918</v>
      </c>
      <c r="I52" s="3">
        <v>31182</v>
      </c>
    </row>
    <row r="53" spans="1:9" x14ac:dyDescent="0.25">
      <c r="A53" s="3" t="s">
        <v>125</v>
      </c>
      <c r="B53" s="3" t="s">
        <v>105</v>
      </c>
      <c r="C53" s="3">
        <v>14169</v>
      </c>
      <c r="D53" s="3">
        <v>16739</v>
      </c>
      <c r="E53" s="3">
        <v>16292</v>
      </c>
      <c r="F53" s="3">
        <v>26427</v>
      </c>
      <c r="G53" s="3">
        <v>39575</v>
      </c>
      <c r="H53" s="3">
        <v>45780</v>
      </c>
      <c r="I53" s="3">
        <v>85334</v>
      </c>
    </row>
    <row r="54" spans="1:9" x14ac:dyDescent="0.25">
      <c r="A54" s="3" t="s">
        <v>125</v>
      </c>
      <c r="B54" s="3" t="s">
        <v>106</v>
      </c>
      <c r="C54" s="3">
        <v>3441</v>
      </c>
      <c r="D54" s="3">
        <v>3613</v>
      </c>
      <c r="E54" s="3">
        <v>8563</v>
      </c>
      <c r="F54" s="3">
        <v>7353</v>
      </c>
      <c r="G54" s="3">
        <v>13346</v>
      </c>
      <c r="H54" s="3">
        <v>13638</v>
      </c>
      <c r="I54" s="3">
        <v>21546</v>
      </c>
    </row>
    <row r="55" spans="1:9" x14ac:dyDescent="0.25">
      <c r="A55" s="3" t="s">
        <v>126</v>
      </c>
      <c r="B55" s="3" t="s">
        <v>105</v>
      </c>
      <c r="C55" s="3">
        <v>6344</v>
      </c>
      <c r="D55" s="3">
        <v>20693</v>
      </c>
      <c r="E55" s="3">
        <v>10843</v>
      </c>
      <c r="F55" s="3">
        <v>317</v>
      </c>
      <c r="G55" s="3">
        <v>7400</v>
      </c>
      <c r="H55" s="3">
        <v>48869</v>
      </c>
      <c r="I55" s="3">
        <v>20263</v>
      </c>
    </row>
    <row r="56" spans="1:9" x14ac:dyDescent="0.25">
      <c r="A56" s="3" t="s">
        <v>126</v>
      </c>
      <c r="B56" s="3" t="s">
        <v>106</v>
      </c>
      <c r="C56" s="3">
        <v>828</v>
      </c>
      <c r="D56" s="3">
        <v>3153</v>
      </c>
      <c r="E56" s="3">
        <v>978</v>
      </c>
      <c r="F56" s="3">
        <v>84</v>
      </c>
      <c r="G56" s="3">
        <v>1948</v>
      </c>
      <c r="H56" s="3">
        <v>7044</v>
      </c>
      <c r="I56" s="3">
        <v>2834</v>
      </c>
    </row>
    <row r="59" spans="1:9" x14ac:dyDescent="0.25">
      <c r="A59" s="31" t="s">
        <v>80</v>
      </c>
      <c r="B59" s="31"/>
      <c r="C59" s="31"/>
      <c r="D59" s="31"/>
      <c r="E59" s="31"/>
      <c r="F59" s="31"/>
      <c r="G59" s="31"/>
      <c r="H59" s="31"/>
      <c r="I59" s="31"/>
    </row>
    <row r="60" spans="1:9" x14ac:dyDescent="0.25">
      <c r="A60" s="4" t="s">
        <v>64</v>
      </c>
      <c r="B60" s="4" t="s">
        <v>5</v>
      </c>
      <c r="C60" s="4" t="s">
        <v>66</v>
      </c>
      <c r="D60" s="4" t="s">
        <v>67</v>
      </c>
      <c r="E60" s="4" t="s">
        <v>68</v>
      </c>
      <c r="F60" s="4" t="s">
        <v>69</v>
      </c>
      <c r="G60" s="4" t="s">
        <v>70</v>
      </c>
      <c r="H60" s="4" t="s">
        <v>71</v>
      </c>
      <c r="I60" s="4" t="s">
        <v>72</v>
      </c>
    </row>
    <row r="61" spans="1:9" x14ac:dyDescent="0.25">
      <c r="A61" s="3" t="s">
        <v>120</v>
      </c>
      <c r="B61" s="3" t="s">
        <v>105</v>
      </c>
      <c r="C61" s="3">
        <v>52666</v>
      </c>
      <c r="D61" s="3">
        <v>44417</v>
      </c>
      <c r="E61" s="3">
        <v>50371</v>
      </c>
      <c r="F61" s="3">
        <v>63104</v>
      </c>
      <c r="G61" s="3">
        <v>52795</v>
      </c>
      <c r="H61" s="3">
        <v>48107</v>
      </c>
      <c r="I61" s="3">
        <v>53212</v>
      </c>
    </row>
    <row r="62" spans="1:9" x14ac:dyDescent="0.25">
      <c r="A62" s="3" t="s">
        <v>120</v>
      </c>
      <c r="B62" s="3" t="s">
        <v>106</v>
      </c>
      <c r="C62" s="3">
        <v>3572</v>
      </c>
      <c r="D62" s="3">
        <v>4236</v>
      </c>
      <c r="E62" s="3">
        <v>5025</v>
      </c>
      <c r="F62" s="3">
        <v>5631</v>
      </c>
      <c r="G62" s="3">
        <v>5237</v>
      </c>
      <c r="H62" s="3">
        <v>5497</v>
      </c>
      <c r="I62" s="3">
        <v>6815</v>
      </c>
    </row>
    <row r="63" spans="1:9" x14ac:dyDescent="0.25">
      <c r="A63" s="3" t="s">
        <v>121</v>
      </c>
      <c r="B63" s="3" t="s">
        <v>105</v>
      </c>
      <c r="C63" s="3">
        <v>1623</v>
      </c>
      <c r="D63" s="3">
        <v>3067</v>
      </c>
      <c r="E63" s="3">
        <v>3941</v>
      </c>
      <c r="F63" s="3">
        <v>5520</v>
      </c>
      <c r="G63" s="3">
        <v>4772</v>
      </c>
      <c r="H63" s="3">
        <v>3067</v>
      </c>
      <c r="I63" s="3">
        <v>3097</v>
      </c>
    </row>
    <row r="64" spans="1:9" x14ac:dyDescent="0.25">
      <c r="A64" s="3" t="s">
        <v>121</v>
      </c>
      <c r="B64" s="3" t="s">
        <v>106</v>
      </c>
      <c r="C64" s="3">
        <v>135</v>
      </c>
      <c r="D64" s="3">
        <v>344</v>
      </c>
      <c r="E64" s="3">
        <v>473</v>
      </c>
      <c r="F64" s="3">
        <v>604</v>
      </c>
      <c r="G64" s="3">
        <v>581</v>
      </c>
      <c r="H64" s="3">
        <v>447</v>
      </c>
      <c r="I64" s="3">
        <v>509</v>
      </c>
    </row>
    <row r="65" spans="1:9" x14ac:dyDescent="0.25">
      <c r="A65" s="3" t="s">
        <v>122</v>
      </c>
      <c r="B65" s="3" t="s">
        <v>105</v>
      </c>
      <c r="C65" s="3">
        <v>958</v>
      </c>
      <c r="D65" s="3">
        <v>278</v>
      </c>
      <c r="E65" s="3">
        <v>653</v>
      </c>
      <c r="F65" s="3">
        <v>742</v>
      </c>
      <c r="G65" s="3">
        <v>412</v>
      </c>
      <c r="H65" s="3">
        <v>240</v>
      </c>
      <c r="I65" s="3">
        <v>463</v>
      </c>
    </row>
    <row r="66" spans="1:9" x14ac:dyDescent="0.25">
      <c r="A66" s="3" t="s">
        <v>122</v>
      </c>
      <c r="B66" s="3" t="s">
        <v>106</v>
      </c>
      <c r="C66" s="3">
        <v>369</v>
      </c>
      <c r="D66" s="3">
        <v>102</v>
      </c>
      <c r="E66" s="3">
        <v>180</v>
      </c>
      <c r="F66" s="3">
        <v>209</v>
      </c>
      <c r="G66" s="3">
        <v>104</v>
      </c>
      <c r="H66" s="3">
        <v>44</v>
      </c>
      <c r="I66" s="3">
        <v>89</v>
      </c>
    </row>
    <row r="67" spans="1:9" x14ac:dyDescent="0.25">
      <c r="A67" s="3" t="s">
        <v>123</v>
      </c>
      <c r="B67" s="3" t="s">
        <v>105</v>
      </c>
      <c r="C67" s="3">
        <v>5788</v>
      </c>
      <c r="D67" s="3">
        <v>2842</v>
      </c>
      <c r="E67" s="3">
        <v>2901</v>
      </c>
      <c r="F67" s="3">
        <v>3924</v>
      </c>
      <c r="G67" s="3">
        <v>3130</v>
      </c>
      <c r="H67" s="3">
        <v>2325</v>
      </c>
      <c r="I67" s="3">
        <v>3050</v>
      </c>
    </row>
    <row r="68" spans="1:9" x14ac:dyDescent="0.25">
      <c r="A68" s="3" t="s">
        <v>123</v>
      </c>
      <c r="B68" s="3" t="s">
        <v>106</v>
      </c>
      <c r="C68" s="3">
        <v>1481</v>
      </c>
      <c r="D68" s="3">
        <v>780</v>
      </c>
      <c r="E68" s="3">
        <v>838</v>
      </c>
      <c r="F68" s="3">
        <v>1101</v>
      </c>
      <c r="G68" s="3">
        <v>688</v>
      </c>
      <c r="H68" s="3">
        <v>506</v>
      </c>
      <c r="I68" s="3">
        <v>775</v>
      </c>
    </row>
    <row r="69" spans="1:9" x14ac:dyDescent="0.25">
      <c r="A69" s="3" t="s">
        <v>124</v>
      </c>
      <c r="B69" s="3" t="s">
        <v>105</v>
      </c>
      <c r="C69" s="3">
        <v>2767</v>
      </c>
      <c r="D69" s="3">
        <v>1516</v>
      </c>
      <c r="E69" s="3">
        <v>886</v>
      </c>
      <c r="F69" s="3">
        <v>1422</v>
      </c>
      <c r="G69" s="3">
        <v>1320</v>
      </c>
      <c r="H69" s="3">
        <v>858</v>
      </c>
      <c r="I69" s="3">
        <v>1216</v>
      </c>
    </row>
    <row r="70" spans="1:9" x14ac:dyDescent="0.25">
      <c r="A70" s="3" t="s">
        <v>124</v>
      </c>
      <c r="B70" s="3" t="s">
        <v>106</v>
      </c>
      <c r="C70" s="3">
        <v>1280</v>
      </c>
      <c r="D70" s="3">
        <v>673</v>
      </c>
      <c r="E70" s="3">
        <v>508</v>
      </c>
      <c r="F70" s="3">
        <v>647</v>
      </c>
      <c r="G70" s="3">
        <v>585</v>
      </c>
      <c r="H70" s="3">
        <v>382</v>
      </c>
      <c r="I70" s="3">
        <v>737</v>
      </c>
    </row>
    <row r="71" spans="1:9" x14ac:dyDescent="0.25">
      <c r="A71" s="3" t="s">
        <v>125</v>
      </c>
      <c r="B71" s="3" t="s">
        <v>105</v>
      </c>
      <c r="C71" s="3">
        <v>551</v>
      </c>
      <c r="D71" s="3">
        <v>428</v>
      </c>
      <c r="E71" s="3">
        <v>416</v>
      </c>
      <c r="F71" s="3">
        <v>734</v>
      </c>
      <c r="G71" s="3">
        <v>813</v>
      </c>
      <c r="H71" s="3">
        <v>626</v>
      </c>
      <c r="I71" s="3">
        <v>1355</v>
      </c>
    </row>
    <row r="72" spans="1:9" x14ac:dyDescent="0.25">
      <c r="A72" s="3" t="s">
        <v>125</v>
      </c>
      <c r="B72" s="3" t="s">
        <v>106</v>
      </c>
      <c r="C72" s="3">
        <v>116</v>
      </c>
      <c r="D72" s="3">
        <v>89</v>
      </c>
      <c r="E72" s="3">
        <v>190</v>
      </c>
      <c r="F72" s="3">
        <v>224</v>
      </c>
      <c r="G72" s="3">
        <v>282</v>
      </c>
      <c r="H72" s="3">
        <v>196</v>
      </c>
      <c r="I72" s="3">
        <v>404</v>
      </c>
    </row>
    <row r="73" spans="1:9" x14ac:dyDescent="0.25">
      <c r="A73" s="3" t="s">
        <v>126</v>
      </c>
      <c r="B73" s="3" t="s">
        <v>105</v>
      </c>
      <c r="C73" s="3">
        <v>129</v>
      </c>
      <c r="D73" s="3">
        <v>260</v>
      </c>
      <c r="E73" s="3">
        <v>204</v>
      </c>
      <c r="F73" s="3">
        <v>11</v>
      </c>
      <c r="G73" s="3">
        <v>127</v>
      </c>
      <c r="H73" s="3">
        <v>522</v>
      </c>
      <c r="I73" s="3">
        <v>280</v>
      </c>
    </row>
    <row r="74" spans="1:9" x14ac:dyDescent="0.25">
      <c r="A74" s="3" t="s">
        <v>126</v>
      </c>
      <c r="B74" s="3" t="s">
        <v>106</v>
      </c>
      <c r="C74" s="3">
        <v>25</v>
      </c>
      <c r="D74" s="3">
        <v>52</v>
      </c>
      <c r="E74" s="3">
        <v>30</v>
      </c>
      <c r="F74" s="3">
        <v>5</v>
      </c>
      <c r="G74" s="3">
        <v>46</v>
      </c>
      <c r="H74" s="3">
        <v>91</v>
      </c>
      <c r="I74" s="3">
        <v>54</v>
      </c>
    </row>
  </sheetData>
  <mergeCells count="4">
    <mergeCell ref="A5:I5"/>
    <mergeCell ref="A23:I23"/>
    <mergeCell ref="A41:I41"/>
    <mergeCell ref="A59:I59"/>
  </mergeCells>
  <pageMargins left="0.7" right="0.7" top="0.75" bottom="0.75" header="0.3" footer="0.3"/>
  <pageSetup paperSize="9" orientation="portrait"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74"/>
  <sheetViews>
    <sheetView workbookViewId="0"/>
  </sheetViews>
  <sheetFormatPr baseColWidth="10" defaultColWidth="11.42578125" defaultRowHeight="15" x14ac:dyDescent="0.25"/>
  <cols>
    <col min="1" max="1" width="29.85546875" bestFit="1" customWidth="1"/>
    <col min="2" max="2" width="17.28515625" bestFit="1" customWidth="1"/>
  </cols>
  <sheetData>
    <row r="1" spans="1:9" x14ac:dyDescent="0.25">
      <c r="A1" s="5" t="str">
        <f>HYPERLINK("#'Indice'!A1", "Indice")</f>
        <v>Indice</v>
      </c>
    </row>
    <row r="2" spans="1:9" x14ac:dyDescent="0.25">
      <c r="A2" s="15" t="s">
        <v>119</v>
      </c>
    </row>
    <row r="3" spans="1:9" x14ac:dyDescent="0.25">
      <c r="A3" s="8" t="s">
        <v>62</v>
      </c>
    </row>
    <row r="5" spans="1:9" x14ac:dyDescent="0.25">
      <c r="A5" s="31" t="s">
        <v>63</v>
      </c>
      <c r="B5" s="31"/>
      <c r="C5" s="31"/>
      <c r="D5" s="31"/>
      <c r="E5" s="31"/>
      <c r="F5" s="31"/>
      <c r="G5" s="31"/>
      <c r="H5" s="31"/>
      <c r="I5" s="31"/>
    </row>
    <row r="6" spans="1:9" x14ac:dyDescent="0.25">
      <c r="A6" s="4" t="s">
        <v>64</v>
      </c>
      <c r="B6" s="4" t="s">
        <v>5</v>
      </c>
      <c r="C6" s="4" t="s">
        <v>66</v>
      </c>
      <c r="D6" s="4" t="s">
        <v>67</v>
      </c>
      <c r="E6" s="4" t="s">
        <v>68</v>
      </c>
      <c r="F6" s="4" t="s">
        <v>69</v>
      </c>
      <c r="G6" s="4" t="s">
        <v>70</v>
      </c>
      <c r="H6" s="4" t="s">
        <v>71</v>
      </c>
      <c r="I6" s="4" t="s">
        <v>72</v>
      </c>
    </row>
    <row r="7" spans="1:9" x14ac:dyDescent="0.25">
      <c r="A7" s="1" t="s">
        <v>120</v>
      </c>
      <c r="B7" s="1" t="s">
        <v>201</v>
      </c>
      <c r="C7" s="1">
        <v>90.3015971183777</v>
      </c>
      <c r="D7" s="1">
        <v>87.139338254928603</v>
      </c>
      <c r="E7" s="1">
        <v>86.231130361557007</v>
      </c>
      <c r="F7" s="1">
        <v>86.512905359268203</v>
      </c>
      <c r="G7" s="1">
        <v>84.667325019836397</v>
      </c>
      <c r="H7" s="1">
        <v>88.295412063598604</v>
      </c>
      <c r="I7" s="1">
        <v>88.276493549346895</v>
      </c>
    </row>
    <row r="8" spans="1:9" x14ac:dyDescent="0.25">
      <c r="A8" s="1" t="s">
        <v>120</v>
      </c>
      <c r="B8" s="1" t="s">
        <v>202</v>
      </c>
      <c r="C8" s="1">
        <v>92.472267150878906</v>
      </c>
      <c r="D8" s="1">
        <v>82.584434747695894</v>
      </c>
      <c r="E8" s="1">
        <v>83.389127254486098</v>
      </c>
      <c r="F8" s="1">
        <v>81.360900402069106</v>
      </c>
      <c r="G8" s="1">
        <v>78.762418031692505</v>
      </c>
      <c r="H8" s="1">
        <v>82.946085929870605</v>
      </c>
      <c r="I8" s="1">
        <v>83.933711051940904</v>
      </c>
    </row>
    <row r="9" spans="1:9" x14ac:dyDescent="0.25">
      <c r="A9" s="1" t="s">
        <v>121</v>
      </c>
      <c r="B9" s="1" t="s">
        <v>201</v>
      </c>
      <c r="C9" s="1">
        <v>2.7173280715942401</v>
      </c>
      <c r="D9" s="1">
        <v>6.2319654971361196</v>
      </c>
      <c r="E9" s="1">
        <v>7.8696951270103499</v>
      </c>
      <c r="F9" s="1">
        <v>7.9734727740287799</v>
      </c>
      <c r="G9" s="1">
        <v>8.6679831147193909</v>
      </c>
      <c r="H9" s="1">
        <v>4.9841560423374203</v>
      </c>
      <c r="I9" s="1">
        <v>4.7883525490760803</v>
      </c>
    </row>
    <row r="10" spans="1:9" x14ac:dyDescent="0.25">
      <c r="A10" s="1" t="s">
        <v>121</v>
      </c>
      <c r="B10" s="1" t="s">
        <v>202</v>
      </c>
      <c r="C10" s="1">
        <v>3.3999860286712602</v>
      </c>
      <c r="D10" s="1">
        <v>15.3409153223038</v>
      </c>
      <c r="E10" s="1">
        <v>14.742174744606</v>
      </c>
      <c r="F10" s="1">
        <v>16.755566000938401</v>
      </c>
      <c r="G10" s="1">
        <v>19.203501939773599</v>
      </c>
      <c r="H10" s="1">
        <v>14.055904746055599</v>
      </c>
      <c r="I10" s="1">
        <v>9.9929518997669202</v>
      </c>
    </row>
    <row r="11" spans="1:9" x14ac:dyDescent="0.25">
      <c r="A11" s="1" t="s">
        <v>122</v>
      </c>
      <c r="B11" s="1" t="s">
        <v>201</v>
      </c>
      <c r="C11" s="1">
        <v>1.0717649012804</v>
      </c>
      <c r="D11" s="1">
        <v>0.44695432297885401</v>
      </c>
      <c r="E11" s="1">
        <v>0.87703606113791499</v>
      </c>
      <c r="F11" s="1">
        <v>0.76811928302049604</v>
      </c>
      <c r="G11" s="1">
        <v>0.56578367948532104</v>
      </c>
      <c r="H11" s="1">
        <v>0.37222115788608801</v>
      </c>
      <c r="I11" s="1">
        <v>0.54930807091295697</v>
      </c>
    </row>
    <row r="12" spans="1:9" x14ac:dyDescent="0.25">
      <c r="A12" s="1" t="s">
        <v>122</v>
      </c>
      <c r="B12" s="1" t="s">
        <v>202</v>
      </c>
      <c r="C12" s="1">
        <v>0.22751360666006801</v>
      </c>
      <c r="D12" s="1">
        <v>0.13622465776279599</v>
      </c>
      <c r="E12" s="1">
        <v>0.22368051577359399</v>
      </c>
      <c r="F12" s="1">
        <v>0.56311325170099702</v>
      </c>
      <c r="G12" s="1">
        <v>0.36543402820825599</v>
      </c>
      <c r="H12" s="1">
        <v>0.57333977892994903</v>
      </c>
      <c r="I12" s="1">
        <v>1.69810000807047</v>
      </c>
    </row>
    <row r="13" spans="1:9" x14ac:dyDescent="0.25">
      <c r="A13" s="1" t="s">
        <v>123</v>
      </c>
      <c r="B13" s="1" t="s">
        <v>201</v>
      </c>
      <c r="C13" s="1">
        <v>3.81836630403996</v>
      </c>
      <c r="D13" s="1">
        <v>3.7102997303009002</v>
      </c>
      <c r="E13" s="1">
        <v>3.3789787441492098</v>
      </c>
      <c r="F13" s="1">
        <v>3.09155751019716</v>
      </c>
      <c r="G13" s="1">
        <v>3.6976687610149401</v>
      </c>
      <c r="H13" s="1">
        <v>3.3967968076467501</v>
      </c>
      <c r="I13" s="1">
        <v>3.35856378078461</v>
      </c>
    </row>
    <row r="14" spans="1:9" x14ac:dyDescent="0.25">
      <c r="A14" s="1" t="s">
        <v>123</v>
      </c>
      <c r="B14" s="1" t="s">
        <v>202</v>
      </c>
      <c r="C14" s="1">
        <v>1.9204409793019299</v>
      </c>
      <c r="D14" s="1">
        <v>0.86981970816850696</v>
      </c>
      <c r="E14" s="1">
        <v>1.08285071328282</v>
      </c>
      <c r="F14" s="1">
        <v>0.91819744557142302</v>
      </c>
      <c r="G14" s="1">
        <v>1.10797099769115</v>
      </c>
      <c r="H14" s="1">
        <v>0.97365994006395296</v>
      </c>
      <c r="I14" s="1">
        <v>0.81404503434896502</v>
      </c>
    </row>
    <row r="15" spans="1:9" x14ac:dyDescent="0.25">
      <c r="A15" s="1" t="s">
        <v>124</v>
      </c>
      <c r="B15" s="1" t="s">
        <v>201</v>
      </c>
      <c r="C15" s="1">
        <v>1.5809476375579801</v>
      </c>
      <c r="D15" s="1">
        <v>1.5919813886284799</v>
      </c>
      <c r="E15" s="1">
        <v>0.95531474798917804</v>
      </c>
      <c r="F15" s="1">
        <v>1.03314965963364</v>
      </c>
      <c r="G15" s="1">
        <v>1.3251089490950101</v>
      </c>
      <c r="H15" s="1">
        <v>1.15171801298857</v>
      </c>
      <c r="I15" s="1">
        <v>1.3176106847822699</v>
      </c>
    </row>
    <row r="16" spans="1:9" x14ac:dyDescent="0.25">
      <c r="A16" s="1" t="s">
        <v>124</v>
      </c>
      <c r="B16" s="1" t="s">
        <v>202</v>
      </c>
      <c r="C16" s="1">
        <v>0.93266442418098405</v>
      </c>
      <c r="D16" s="1">
        <v>0.36528389900922797</v>
      </c>
      <c r="E16" s="1">
        <v>0.152576772961766</v>
      </c>
      <c r="F16" s="1">
        <v>0.150641764048487</v>
      </c>
      <c r="G16" s="1">
        <v>8.8512449292466003E-2</v>
      </c>
      <c r="H16" s="1">
        <v>0.24845390580594501</v>
      </c>
      <c r="I16" s="1">
        <v>9.7034289501607404E-2</v>
      </c>
    </row>
    <row r="17" spans="1:9" x14ac:dyDescent="0.25">
      <c r="A17" s="1" t="s">
        <v>125</v>
      </c>
      <c r="B17" s="1" t="s">
        <v>201</v>
      </c>
      <c r="C17" s="1">
        <v>0.35766956862062199</v>
      </c>
      <c r="D17" s="1">
        <v>0.40154661983251599</v>
      </c>
      <c r="E17" s="1">
        <v>0.46579465270042397</v>
      </c>
      <c r="F17" s="1">
        <v>0.61399526894092604</v>
      </c>
      <c r="G17" s="1">
        <v>0.91778980568051305</v>
      </c>
      <c r="H17" s="1">
        <v>0.93917818740010295</v>
      </c>
      <c r="I17" s="1">
        <v>1.3728166930377499</v>
      </c>
    </row>
    <row r="18" spans="1:9" x14ac:dyDescent="0.25">
      <c r="A18" s="1" t="s">
        <v>125</v>
      </c>
      <c r="B18" s="1" t="s">
        <v>202</v>
      </c>
      <c r="C18" s="1">
        <v>0.94962194561958302</v>
      </c>
      <c r="D18" s="1">
        <v>0.47325454652309401</v>
      </c>
      <c r="E18" s="1">
        <v>0.31256016809493298</v>
      </c>
      <c r="F18" s="1">
        <v>0.25158198550343502</v>
      </c>
      <c r="G18" s="1">
        <v>0.36486482713371499</v>
      </c>
      <c r="H18" s="1">
        <v>0.55358321405947197</v>
      </c>
      <c r="I18" s="1">
        <v>3.2067146152257902</v>
      </c>
    </row>
    <row r="19" spans="1:9" x14ac:dyDescent="0.25">
      <c r="A19" s="1" t="s">
        <v>126</v>
      </c>
      <c r="B19" s="1" t="s">
        <v>201</v>
      </c>
      <c r="C19" s="1">
        <v>0.15232803998514999</v>
      </c>
      <c r="D19" s="1">
        <v>0.47791413962841001</v>
      </c>
      <c r="E19" s="1">
        <v>0.22205193527042899</v>
      </c>
      <c r="F19" s="1">
        <v>6.7984998167958102E-3</v>
      </c>
      <c r="G19" s="1">
        <v>0.158339133486152</v>
      </c>
      <c r="H19" s="1">
        <v>0.86051942780613899</v>
      </c>
      <c r="I19" s="1">
        <v>0.336852297186852</v>
      </c>
    </row>
    <row r="20" spans="1:9" x14ac:dyDescent="0.25">
      <c r="A20" s="1" t="s">
        <v>126</v>
      </c>
      <c r="B20" s="1" t="s">
        <v>202</v>
      </c>
      <c r="C20" s="1">
        <v>9.7505829762667404E-2</v>
      </c>
      <c r="D20" s="1">
        <v>0.230068317614496</v>
      </c>
      <c r="E20" s="1">
        <v>9.7026972798630595E-2</v>
      </c>
      <c r="F20" s="1">
        <v>0</v>
      </c>
      <c r="G20" s="1">
        <v>0.107296439819038</v>
      </c>
      <c r="H20" s="1">
        <v>0.64897355623543296</v>
      </c>
      <c r="I20" s="1">
        <v>0.25744114536792001</v>
      </c>
    </row>
    <row r="23" spans="1:9" x14ac:dyDescent="0.25">
      <c r="A23" s="31" t="s">
        <v>78</v>
      </c>
      <c r="B23" s="31"/>
      <c r="C23" s="31"/>
      <c r="D23" s="31"/>
      <c r="E23" s="31"/>
      <c r="F23" s="31"/>
      <c r="G23" s="31"/>
      <c r="H23" s="31"/>
      <c r="I23" s="31"/>
    </row>
    <row r="24" spans="1:9" x14ac:dyDescent="0.25">
      <c r="A24" s="4" t="s">
        <v>64</v>
      </c>
      <c r="B24" s="4" t="s">
        <v>5</v>
      </c>
      <c r="C24" s="4" t="s">
        <v>66</v>
      </c>
      <c r="D24" s="4" t="s">
        <v>67</v>
      </c>
      <c r="E24" s="4" t="s">
        <v>68</v>
      </c>
      <c r="F24" s="4" t="s">
        <v>69</v>
      </c>
      <c r="G24" s="4" t="s">
        <v>70</v>
      </c>
      <c r="H24" s="4" t="s">
        <v>71</v>
      </c>
      <c r="I24" s="4" t="s">
        <v>72</v>
      </c>
    </row>
    <row r="25" spans="1:9" x14ac:dyDescent="0.25">
      <c r="A25" s="2" t="s">
        <v>120</v>
      </c>
      <c r="B25" s="2" t="s">
        <v>201</v>
      </c>
      <c r="C25" s="2">
        <v>0.26192897930741299</v>
      </c>
      <c r="D25" s="2">
        <v>0.444205896928906</v>
      </c>
      <c r="E25" s="2">
        <v>0.36613545380532703</v>
      </c>
      <c r="F25" s="2">
        <v>0.31566268298775002</v>
      </c>
      <c r="G25" s="2">
        <v>0.38224151358008401</v>
      </c>
      <c r="H25" s="2">
        <v>0.25223109405487798</v>
      </c>
      <c r="I25" s="2">
        <v>0.19606028217822299</v>
      </c>
    </row>
    <row r="26" spans="1:9" x14ac:dyDescent="0.25">
      <c r="A26" s="2" t="s">
        <v>120</v>
      </c>
      <c r="B26" s="2" t="s">
        <v>202</v>
      </c>
      <c r="C26" s="2">
        <v>1.2939753010869</v>
      </c>
      <c r="D26" s="2">
        <v>3.7908490747213399</v>
      </c>
      <c r="E26" s="2">
        <v>2.2454006597399698</v>
      </c>
      <c r="F26" s="2">
        <v>2.0148105919361101</v>
      </c>
      <c r="G26" s="2">
        <v>2.34539471566677</v>
      </c>
      <c r="H26" s="2">
        <v>1.4215689152479201</v>
      </c>
      <c r="I26" s="2">
        <v>1.0272473096847501</v>
      </c>
    </row>
    <row r="27" spans="1:9" x14ac:dyDescent="0.25">
      <c r="A27" s="2" t="s">
        <v>121</v>
      </c>
      <c r="B27" s="2" t="s">
        <v>201</v>
      </c>
      <c r="C27" s="2">
        <v>0.131656206212938</v>
      </c>
      <c r="D27" s="2">
        <v>0.30798362568020798</v>
      </c>
      <c r="E27" s="2">
        <v>0.32890394795686001</v>
      </c>
      <c r="F27" s="2">
        <v>0.245823641307652</v>
      </c>
      <c r="G27" s="2">
        <v>0.317790755070746</v>
      </c>
      <c r="H27" s="2">
        <v>0.14119654661044501</v>
      </c>
      <c r="I27" s="2">
        <v>0.13506220420822501</v>
      </c>
    </row>
    <row r="28" spans="1:9" x14ac:dyDescent="0.25">
      <c r="A28" s="2" t="s">
        <v>121</v>
      </c>
      <c r="B28" s="2" t="s">
        <v>202</v>
      </c>
      <c r="C28" s="2">
        <v>0.85519151762127898</v>
      </c>
      <c r="D28" s="2">
        <v>3.7748642265796701</v>
      </c>
      <c r="E28" s="2">
        <v>2.2217458114027999</v>
      </c>
      <c r="F28" s="2">
        <v>1.89746953547001</v>
      </c>
      <c r="G28" s="2">
        <v>2.2135211154818499</v>
      </c>
      <c r="H28" s="2">
        <v>1.2474795803427701</v>
      </c>
      <c r="I28" s="2">
        <v>0.72800214402377605</v>
      </c>
    </row>
    <row r="29" spans="1:9" x14ac:dyDescent="0.25">
      <c r="A29" s="2" t="s">
        <v>122</v>
      </c>
      <c r="B29" s="2" t="s">
        <v>201</v>
      </c>
      <c r="C29" s="2">
        <v>0.101516023278236</v>
      </c>
      <c r="D29" s="2">
        <v>5.8325886493548799E-2</v>
      </c>
      <c r="E29" s="2">
        <v>7.7245320426300196E-2</v>
      </c>
      <c r="F29" s="2">
        <v>5.1416363567113897E-2</v>
      </c>
      <c r="G29" s="2">
        <v>4.34024463174865E-2</v>
      </c>
      <c r="H29" s="2">
        <v>3.30612354446203E-2</v>
      </c>
      <c r="I29" s="2">
        <v>4.1176544618792797E-2</v>
      </c>
    </row>
    <row r="30" spans="1:9" x14ac:dyDescent="0.25">
      <c r="A30" s="2" t="s">
        <v>122</v>
      </c>
      <c r="B30" s="2" t="s">
        <v>202</v>
      </c>
      <c r="C30" s="2">
        <v>0.105271325446665</v>
      </c>
      <c r="D30" s="2">
        <v>5.9898872859775999E-2</v>
      </c>
      <c r="E30" s="2">
        <v>9.2627393314614906E-2</v>
      </c>
      <c r="F30" s="2">
        <v>0.212847092188895</v>
      </c>
      <c r="G30" s="2">
        <v>0.139521108940244</v>
      </c>
      <c r="H30" s="2">
        <v>0.17880675150081499</v>
      </c>
      <c r="I30" s="2">
        <v>0.34474236890673599</v>
      </c>
    </row>
    <row r="31" spans="1:9" x14ac:dyDescent="0.25">
      <c r="A31" s="2" t="s">
        <v>123</v>
      </c>
      <c r="B31" s="2" t="s">
        <v>201</v>
      </c>
      <c r="C31" s="2">
        <v>0.14656700659543301</v>
      </c>
      <c r="D31" s="2">
        <v>0.25107904803007802</v>
      </c>
      <c r="E31" s="2">
        <v>0.13743808958679399</v>
      </c>
      <c r="F31" s="2">
        <v>0.16004389617592099</v>
      </c>
      <c r="G31" s="2">
        <v>0.18508083885535601</v>
      </c>
      <c r="H31" s="2">
        <v>0.12833906803280101</v>
      </c>
      <c r="I31" s="2">
        <v>9.6221890999004203E-2</v>
      </c>
    </row>
    <row r="32" spans="1:9" x14ac:dyDescent="0.25">
      <c r="A32" s="2" t="s">
        <v>123</v>
      </c>
      <c r="B32" s="2" t="s">
        <v>202</v>
      </c>
      <c r="C32" s="2">
        <v>0.39918604306876698</v>
      </c>
      <c r="D32" s="2">
        <v>0.287283631041646</v>
      </c>
      <c r="E32" s="2">
        <v>0.278821564279497</v>
      </c>
      <c r="F32" s="2">
        <v>0.41259247809648503</v>
      </c>
      <c r="G32" s="2">
        <v>0.36281631328165498</v>
      </c>
      <c r="H32" s="2">
        <v>0.200504553504288</v>
      </c>
      <c r="I32" s="2">
        <v>0.143167225178331</v>
      </c>
    </row>
    <row r="33" spans="1:9" x14ac:dyDescent="0.25">
      <c r="A33" s="2" t="s">
        <v>124</v>
      </c>
      <c r="B33" s="2" t="s">
        <v>201</v>
      </c>
      <c r="C33" s="2">
        <v>0.101075647398829</v>
      </c>
      <c r="D33" s="2">
        <v>0.13316405238583701</v>
      </c>
      <c r="E33" s="2">
        <v>6.1858294066041701E-2</v>
      </c>
      <c r="F33" s="2">
        <v>7.7490828698501005E-2</v>
      </c>
      <c r="G33" s="2">
        <v>9.5159700140357004E-2</v>
      </c>
      <c r="H33" s="2">
        <v>7.3267868719994994E-2</v>
      </c>
      <c r="I33" s="2">
        <v>5.5890664225444198E-2</v>
      </c>
    </row>
    <row r="34" spans="1:9" x14ac:dyDescent="0.25">
      <c r="A34" s="2" t="s">
        <v>124</v>
      </c>
      <c r="B34" s="2" t="s">
        <v>202</v>
      </c>
      <c r="C34" s="2">
        <v>0.34633057657629301</v>
      </c>
      <c r="D34" s="2">
        <v>0.208683428354561</v>
      </c>
      <c r="E34" s="2">
        <v>0.13200686080381299</v>
      </c>
      <c r="F34" s="2">
        <v>6.6230108495801701E-2</v>
      </c>
      <c r="G34" s="2">
        <v>2.82786902971566E-2</v>
      </c>
      <c r="H34" s="2">
        <v>8.7115284986793995E-2</v>
      </c>
      <c r="I34" s="2">
        <v>3.8498433423228597E-2</v>
      </c>
    </row>
    <row r="35" spans="1:9" x14ac:dyDescent="0.25">
      <c r="A35" s="2" t="s">
        <v>125</v>
      </c>
      <c r="B35" s="2" t="s">
        <v>201</v>
      </c>
      <c r="C35" s="2">
        <v>6.0987717006355503E-2</v>
      </c>
      <c r="D35" s="2">
        <v>5.87476301006973E-2</v>
      </c>
      <c r="E35" s="2">
        <v>4.27671708166599E-2</v>
      </c>
      <c r="F35" s="2">
        <v>6.9861439988017096E-2</v>
      </c>
      <c r="G35" s="2">
        <v>7.6884677400812507E-2</v>
      </c>
      <c r="H35" s="2">
        <v>7.8767357626929893E-2</v>
      </c>
      <c r="I35" s="2">
        <v>7.5482489774003597E-2</v>
      </c>
    </row>
    <row r="36" spans="1:9" x14ac:dyDescent="0.25">
      <c r="A36" s="2" t="s">
        <v>125</v>
      </c>
      <c r="B36" s="2" t="s">
        <v>202</v>
      </c>
      <c r="C36" s="2">
        <v>0.54367743432521798</v>
      </c>
      <c r="D36" s="2">
        <v>0.19184574484825101</v>
      </c>
      <c r="E36" s="2">
        <v>6.8497902248054701E-2</v>
      </c>
      <c r="F36" s="2">
        <v>0.10779193835332999</v>
      </c>
      <c r="G36" s="2">
        <v>9.1650610556825995E-2</v>
      </c>
      <c r="H36" s="2">
        <v>0.157770561054349</v>
      </c>
      <c r="I36" s="2">
        <v>0.62674307264387596</v>
      </c>
    </row>
    <row r="37" spans="1:9" x14ac:dyDescent="0.25">
      <c r="A37" s="2" t="s">
        <v>126</v>
      </c>
      <c r="B37" s="2" t="s">
        <v>201</v>
      </c>
      <c r="C37" s="2">
        <v>2.68290139501914E-2</v>
      </c>
      <c r="D37" s="2">
        <v>6.2909425469115404E-2</v>
      </c>
      <c r="E37" s="2">
        <v>2.5246501900255701E-2</v>
      </c>
      <c r="F37" s="2">
        <v>3.1389423384098301E-3</v>
      </c>
      <c r="G37" s="2">
        <v>2.10198981221765E-2</v>
      </c>
      <c r="H37" s="2">
        <v>6.02078333031386E-2</v>
      </c>
      <c r="I37" s="2">
        <v>3.36140336003155E-2</v>
      </c>
    </row>
    <row r="38" spans="1:9" x14ac:dyDescent="0.25">
      <c r="A38" s="2" t="s">
        <v>126</v>
      </c>
      <c r="B38" s="2" t="s">
        <v>202</v>
      </c>
      <c r="C38" s="2">
        <v>9.8135473672300605E-2</v>
      </c>
      <c r="D38" s="2">
        <v>0.17129594925791</v>
      </c>
      <c r="E38" s="2">
        <v>4.6088654198683798E-2</v>
      </c>
      <c r="F38" s="2">
        <v>0</v>
      </c>
      <c r="G38" s="2">
        <v>5.1739427726715803E-2</v>
      </c>
      <c r="H38" s="2">
        <v>0.221620150841773</v>
      </c>
      <c r="I38" s="2">
        <v>8.2371709868311896E-2</v>
      </c>
    </row>
    <row r="41" spans="1:9" x14ac:dyDescent="0.25">
      <c r="A41" s="31" t="s">
        <v>79</v>
      </c>
      <c r="B41" s="31"/>
      <c r="C41" s="31"/>
      <c r="D41" s="31"/>
      <c r="E41" s="31"/>
      <c r="F41" s="31"/>
      <c r="G41" s="31"/>
      <c r="H41" s="31"/>
      <c r="I41" s="31"/>
    </row>
    <row r="42" spans="1:9" x14ac:dyDescent="0.25">
      <c r="A42" s="4" t="s">
        <v>64</v>
      </c>
      <c r="B42" s="4" t="s">
        <v>5</v>
      </c>
      <c r="C42" s="4" t="s">
        <v>66</v>
      </c>
      <c r="D42" s="4" t="s">
        <v>67</v>
      </c>
      <c r="E42" s="4" t="s">
        <v>68</v>
      </c>
      <c r="F42" s="4" t="s">
        <v>69</v>
      </c>
      <c r="G42" s="4" t="s">
        <v>70</v>
      </c>
      <c r="H42" s="4" t="s">
        <v>71</v>
      </c>
      <c r="I42" s="4" t="s">
        <v>72</v>
      </c>
    </row>
    <row r="43" spans="1:9" x14ac:dyDescent="0.25">
      <c r="A43" s="3" t="s">
        <v>120</v>
      </c>
      <c r="B43" s="3" t="s">
        <v>201</v>
      </c>
      <c r="C43" s="3">
        <v>4210730</v>
      </c>
      <c r="D43" s="3">
        <v>4306332</v>
      </c>
      <c r="E43" s="3">
        <v>4492290</v>
      </c>
      <c r="F43" s="3">
        <v>4670183</v>
      </c>
      <c r="G43" s="3">
        <v>4723729</v>
      </c>
      <c r="H43" s="3">
        <v>5266823</v>
      </c>
      <c r="I43" s="3">
        <v>5548658</v>
      </c>
    </row>
    <row r="44" spans="1:9" x14ac:dyDescent="0.25">
      <c r="A44" s="3" t="s">
        <v>120</v>
      </c>
      <c r="B44" s="3" t="s">
        <v>202</v>
      </c>
      <c r="C44" s="3">
        <v>65438</v>
      </c>
      <c r="D44" s="3">
        <v>81842</v>
      </c>
      <c r="E44" s="3">
        <v>112587</v>
      </c>
      <c r="F44" s="3">
        <v>158788</v>
      </c>
      <c r="G44" s="3">
        <v>276742</v>
      </c>
      <c r="H44" s="3">
        <v>415642</v>
      </c>
      <c r="I44" s="3">
        <v>531104</v>
      </c>
    </row>
    <row r="45" spans="1:9" x14ac:dyDescent="0.25">
      <c r="A45" s="3" t="s">
        <v>121</v>
      </c>
      <c r="B45" s="3" t="s">
        <v>201</v>
      </c>
      <c r="C45" s="3">
        <v>126708</v>
      </c>
      <c r="D45" s="3">
        <v>307977</v>
      </c>
      <c r="E45" s="3">
        <v>409979</v>
      </c>
      <c r="F45" s="3">
        <v>430428</v>
      </c>
      <c r="G45" s="3">
        <v>483601</v>
      </c>
      <c r="H45" s="3">
        <v>297305</v>
      </c>
      <c r="I45" s="3">
        <v>300974</v>
      </c>
    </row>
    <row r="46" spans="1:9" x14ac:dyDescent="0.25">
      <c r="A46" s="3" t="s">
        <v>121</v>
      </c>
      <c r="B46" s="3" t="s">
        <v>202</v>
      </c>
      <c r="C46" s="3">
        <v>2406</v>
      </c>
      <c r="D46" s="3">
        <v>15203</v>
      </c>
      <c r="E46" s="3">
        <v>19904</v>
      </c>
      <c r="F46" s="3">
        <v>32701</v>
      </c>
      <c r="G46" s="3">
        <v>67474</v>
      </c>
      <c r="H46" s="3">
        <v>70434</v>
      </c>
      <c r="I46" s="3">
        <v>63232</v>
      </c>
    </row>
    <row r="47" spans="1:9" x14ac:dyDescent="0.25">
      <c r="A47" s="3" t="s">
        <v>122</v>
      </c>
      <c r="B47" s="3" t="s">
        <v>201</v>
      </c>
      <c r="C47" s="3">
        <v>49976</v>
      </c>
      <c r="D47" s="3">
        <v>22088</v>
      </c>
      <c r="E47" s="3">
        <v>45690</v>
      </c>
      <c r="F47" s="3">
        <v>41465</v>
      </c>
      <c r="G47" s="3">
        <v>31566</v>
      </c>
      <c r="H47" s="3">
        <v>22203</v>
      </c>
      <c r="I47" s="3">
        <v>34527</v>
      </c>
    </row>
    <row r="48" spans="1:9" x14ac:dyDescent="0.25">
      <c r="A48" s="3" t="s">
        <v>122</v>
      </c>
      <c r="B48" s="3" t="s">
        <v>202</v>
      </c>
      <c r="C48" s="3">
        <v>161</v>
      </c>
      <c r="D48" s="3">
        <v>135</v>
      </c>
      <c r="E48" s="3">
        <v>302</v>
      </c>
      <c r="F48" s="3">
        <v>1099</v>
      </c>
      <c r="G48" s="3">
        <v>1284</v>
      </c>
      <c r="H48" s="3">
        <v>2873</v>
      </c>
      <c r="I48" s="3">
        <v>10745</v>
      </c>
    </row>
    <row r="49" spans="1:9" x14ac:dyDescent="0.25">
      <c r="A49" s="3" t="s">
        <v>123</v>
      </c>
      <c r="B49" s="3" t="s">
        <v>201</v>
      </c>
      <c r="C49" s="3">
        <v>178049</v>
      </c>
      <c r="D49" s="3">
        <v>183359</v>
      </c>
      <c r="E49" s="3">
        <v>176031</v>
      </c>
      <c r="F49" s="3">
        <v>166890</v>
      </c>
      <c r="G49" s="3">
        <v>206299</v>
      </c>
      <c r="H49" s="3">
        <v>202619</v>
      </c>
      <c r="I49" s="3">
        <v>211104</v>
      </c>
    </row>
    <row r="50" spans="1:9" x14ac:dyDescent="0.25">
      <c r="A50" s="3" t="s">
        <v>123</v>
      </c>
      <c r="B50" s="3" t="s">
        <v>202</v>
      </c>
      <c r="C50" s="3">
        <v>1359</v>
      </c>
      <c r="D50" s="3">
        <v>862</v>
      </c>
      <c r="E50" s="3">
        <v>1462</v>
      </c>
      <c r="F50" s="3">
        <v>1792</v>
      </c>
      <c r="G50" s="3">
        <v>3893</v>
      </c>
      <c r="H50" s="3">
        <v>4879</v>
      </c>
      <c r="I50" s="3">
        <v>5151</v>
      </c>
    </row>
    <row r="51" spans="1:9" x14ac:dyDescent="0.25">
      <c r="A51" s="3" t="s">
        <v>124</v>
      </c>
      <c r="B51" s="3" t="s">
        <v>201</v>
      </c>
      <c r="C51" s="3">
        <v>73719</v>
      </c>
      <c r="D51" s="3">
        <v>78674</v>
      </c>
      <c r="E51" s="3">
        <v>49768</v>
      </c>
      <c r="F51" s="3">
        <v>55772</v>
      </c>
      <c r="G51" s="3">
        <v>73930</v>
      </c>
      <c r="H51" s="3">
        <v>68700</v>
      </c>
      <c r="I51" s="3">
        <v>82819</v>
      </c>
    </row>
    <row r="52" spans="1:9" x14ac:dyDescent="0.25">
      <c r="A52" s="3" t="s">
        <v>124</v>
      </c>
      <c r="B52" s="3" t="s">
        <v>202</v>
      </c>
      <c r="C52" s="3">
        <v>660</v>
      </c>
      <c r="D52" s="3">
        <v>362</v>
      </c>
      <c r="E52" s="3">
        <v>206</v>
      </c>
      <c r="F52" s="3">
        <v>294</v>
      </c>
      <c r="G52" s="3">
        <v>311</v>
      </c>
      <c r="H52" s="3">
        <v>1245</v>
      </c>
      <c r="I52" s="3">
        <v>614</v>
      </c>
    </row>
    <row r="53" spans="1:9" x14ac:dyDescent="0.25">
      <c r="A53" s="3" t="s">
        <v>125</v>
      </c>
      <c r="B53" s="3" t="s">
        <v>201</v>
      </c>
      <c r="C53" s="3">
        <v>16678</v>
      </c>
      <c r="D53" s="3">
        <v>19844</v>
      </c>
      <c r="E53" s="3">
        <v>24266</v>
      </c>
      <c r="F53" s="3">
        <v>33145</v>
      </c>
      <c r="G53" s="3">
        <v>51205</v>
      </c>
      <c r="H53" s="3">
        <v>56022</v>
      </c>
      <c r="I53" s="3">
        <v>86289</v>
      </c>
    </row>
    <row r="54" spans="1:9" x14ac:dyDescent="0.25">
      <c r="A54" s="3" t="s">
        <v>125</v>
      </c>
      <c r="B54" s="3" t="s">
        <v>202</v>
      </c>
      <c r="C54" s="3">
        <v>672</v>
      </c>
      <c r="D54" s="3">
        <v>469</v>
      </c>
      <c r="E54" s="3">
        <v>422</v>
      </c>
      <c r="F54" s="3">
        <v>491</v>
      </c>
      <c r="G54" s="3">
        <v>1282</v>
      </c>
      <c r="H54" s="3">
        <v>2774</v>
      </c>
      <c r="I54" s="3">
        <v>20291</v>
      </c>
    </row>
    <row r="55" spans="1:9" x14ac:dyDescent="0.25">
      <c r="A55" s="3" t="s">
        <v>126</v>
      </c>
      <c r="B55" s="3" t="s">
        <v>201</v>
      </c>
      <c r="C55" s="3">
        <v>7103</v>
      </c>
      <c r="D55" s="3">
        <v>23618</v>
      </c>
      <c r="E55" s="3">
        <v>11568</v>
      </c>
      <c r="F55" s="3">
        <v>367</v>
      </c>
      <c r="G55" s="3">
        <v>8834</v>
      </c>
      <c r="H55" s="3">
        <v>51330</v>
      </c>
      <c r="I55" s="3">
        <v>21173</v>
      </c>
    </row>
    <row r="56" spans="1:9" x14ac:dyDescent="0.25">
      <c r="A56" s="3" t="s">
        <v>126</v>
      </c>
      <c r="B56" s="3" t="s">
        <v>202</v>
      </c>
      <c r="C56" s="3">
        <v>69</v>
      </c>
      <c r="D56" s="3">
        <v>228</v>
      </c>
      <c r="E56" s="3">
        <v>131</v>
      </c>
      <c r="F56" s="3"/>
      <c r="G56" s="3">
        <v>377</v>
      </c>
      <c r="H56" s="3">
        <v>3252</v>
      </c>
      <c r="I56" s="3">
        <v>1629</v>
      </c>
    </row>
    <row r="59" spans="1:9" x14ac:dyDescent="0.25">
      <c r="A59" s="31" t="s">
        <v>80</v>
      </c>
      <c r="B59" s="31"/>
      <c r="C59" s="31"/>
      <c r="D59" s="31"/>
      <c r="E59" s="31"/>
      <c r="F59" s="31"/>
      <c r="G59" s="31"/>
      <c r="H59" s="31"/>
      <c r="I59" s="31"/>
    </row>
    <row r="60" spans="1:9" x14ac:dyDescent="0.25">
      <c r="A60" s="4" t="s">
        <v>64</v>
      </c>
      <c r="B60" s="4" t="s">
        <v>5</v>
      </c>
      <c r="C60" s="4" t="s">
        <v>66</v>
      </c>
      <c r="D60" s="4" t="s">
        <v>67</v>
      </c>
      <c r="E60" s="4" t="s">
        <v>68</v>
      </c>
      <c r="F60" s="4" t="s">
        <v>69</v>
      </c>
      <c r="G60" s="4" t="s">
        <v>70</v>
      </c>
      <c r="H60" s="4" t="s">
        <v>71</v>
      </c>
      <c r="I60" s="4" t="s">
        <v>72</v>
      </c>
    </row>
    <row r="61" spans="1:9" x14ac:dyDescent="0.25">
      <c r="A61" s="3" t="s">
        <v>120</v>
      </c>
      <c r="B61" s="3" t="s">
        <v>201</v>
      </c>
      <c r="C61" s="3">
        <v>55378</v>
      </c>
      <c r="D61" s="3">
        <v>47543</v>
      </c>
      <c r="E61" s="3">
        <v>53858</v>
      </c>
      <c r="F61" s="3">
        <v>66974</v>
      </c>
      <c r="G61" s="3">
        <v>55724</v>
      </c>
      <c r="H61" s="3">
        <v>49872</v>
      </c>
      <c r="I61" s="3">
        <v>56141</v>
      </c>
    </row>
    <row r="62" spans="1:9" x14ac:dyDescent="0.25">
      <c r="A62" s="3" t="s">
        <v>120</v>
      </c>
      <c r="B62" s="3" t="s">
        <v>202</v>
      </c>
      <c r="C62" s="3">
        <v>433</v>
      </c>
      <c r="D62" s="3">
        <v>729</v>
      </c>
      <c r="E62" s="3">
        <v>964</v>
      </c>
      <c r="F62" s="3">
        <v>1280</v>
      </c>
      <c r="G62" s="3">
        <v>1764</v>
      </c>
      <c r="H62" s="3">
        <v>2491</v>
      </c>
      <c r="I62" s="3">
        <v>3317</v>
      </c>
    </row>
    <row r="63" spans="1:9" x14ac:dyDescent="0.25">
      <c r="A63" s="3" t="s">
        <v>121</v>
      </c>
      <c r="B63" s="3" t="s">
        <v>201</v>
      </c>
      <c r="C63" s="3">
        <v>1715</v>
      </c>
      <c r="D63" s="3">
        <v>3249</v>
      </c>
      <c r="E63" s="3">
        <v>4208</v>
      </c>
      <c r="F63" s="3">
        <v>5816</v>
      </c>
      <c r="G63" s="3">
        <v>4798</v>
      </c>
      <c r="H63" s="3">
        <v>2920</v>
      </c>
      <c r="I63" s="3">
        <v>3112</v>
      </c>
    </row>
    <row r="64" spans="1:9" x14ac:dyDescent="0.25">
      <c r="A64" s="3" t="s">
        <v>121</v>
      </c>
      <c r="B64" s="3" t="s">
        <v>202</v>
      </c>
      <c r="C64" s="3">
        <v>29</v>
      </c>
      <c r="D64" s="3">
        <v>125</v>
      </c>
      <c r="E64" s="3">
        <v>155</v>
      </c>
      <c r="F64" s="3">
        <v>261</v>
      </c>
      <c r="G64" s="3">
        <v>506</v>
      </c>
      <c r="H64" s="3">
        <v>534</v>
      </c>
      <c r="I64" s="3">
        <v>466</v>
      </c>
    </row>
    <row r="65" spans="1:9" x14ac:dyDescent="0.25">
      <c r="A65" s="3" t="s">
        <v>122</v>
      </c>
      <c r="B65" s="3" t="s">
        <v>201</v>
      </c>
      <c r="C65" s="3">
        <v>1293</v>
      </c>
      <c r="D65" s="3">
        <v>374</v>
      </c>
      <c r="E65" s="3">
        <v>814</v>
      </c>
      <c r="F65" s="3">
        <v>927</v>
      </c>
      <c r="G65" s="3">
        <v>490</v>
      </c>
      <c r="H65" s="3">
        <v>250</v>
      </c>
      <c r="I65" s="3">
        <v>446</v>
      </c>
    </row>
    <row r="66" spans="1:9" x14ac:dyDescent="0.25">
      <c r="A66" s="3" t="s">
        <v>122</v>
      </c>
      <c r="B66" s="3" t="s">
        <v>202</v>
      </c>
      <c r="C66" s="3">
        <v>27</v>
      </c>
      <c r="D66" s="3">
        <v>5</v>
      </c>
      <c r="E66" s="3">
        <v>11</v>
      </c>
      <c r="F66" s="3">
        <v>21</v>
      </c>
      <c r="G66" s="3">
        <v>20</v>
      </c>
      <c r="H66" s="3">
        <v>29</v>
      </c>
      <c r="I66" s="3">
        <v>103</v>
      </c>
    </row>
    <row r="67" spans="1:9" x14ac:dyDescent="0.25">
      <c r="A67" s="3" t="s">
        <v>123</v>
      </c>
      <c r="B67" s="3" t="s">
        <v>201</v>
      </c>
      <c r="C67" s="3">
        <v>7201</v>
      </c>
      <c r="D67" s="3">
        <v>3577</v>
      </c>
      <c r="E67" s="3">
        <v>3667</v>
      </c>
      <c r="F67" s="3">
        <v>4966</v>
      </c>
      <c r="G67" s="3">
        <v>3744</v>
      </c>
      <c r="H67" s="3">
        <v>2727</v>
      </c>
      <c r="I67" s="3">
        <v>3715</v>
      </c>
    </row>
    <row r="68" spans="1:9" x14ac:dyDescent="0.25">
      <c r="A68" s="3" t="s">
        <v>123</v>
      </c>
      <c r="B68" s="3" t="s">
        <v>202</v>
      </c>
      <c r="C68" s="3">
        <v>40</v>
      </c>
      <c r="D68" s="3">
        <v>23</v>
      </c>
      <c r="E68" s="3">
        <v>38</v>
      </c>
      <c r="F68" s="3">
        <v>41</v>
      </c>
      <c r="G68" s="3">
        <v>55</v>
      </c>
      <c r="H68" s="3">
        <v>52</v>
      </c>
      <c r="I68" s="3">
        <v>83</v>
      </c>
    </row>
    <row r="69" spans="1:9" x14ac:dyDescent="0.25">
      <c r="A69" s="3" t="s">
        <v>124</v>
      </c>
      <c r="B69" s="3" t="s">
        <v>201</v>
      </c>
      <c r="C69" s="3">
        <v>4012</v>
      </c>
      <c r="D69" s="3">
        <v>2171</v>
      </c>
      <c r="E69" s="3">
        <v>1371</v>
      </c>
      <c r="F69" s="3">
        <v>2057</v>
      </c>
      <c r="G69" s="3">
        <v>1878</v>
      </c>
      <c r="H69" s="3">
        <v>1196</v>
      </c>
      <c r="I69" s="3">
        <v>1921</v>
      </c>
    </row>
    <row r="70" spans="1:9" x14ac:dyDescent="0.25">
      <c r="A70" s="3" t="s">
        <v>124</v>
      </c>
      <c r="B70" s="3" t="s">
        <v>202</v>
      </c>
      <c r="C70" s="3">
        <v>27</v>
      </c>
      <c r="D70" s="3">
        <v>14</v>
      </c>
      <c r="E70" s="3">
        <v>5</v>
      </c>
      <c r="F70" s="3">
        <v>12</v>
      </c>
      <c r="G70" s="3">
        <v>17</v>
      </c>
      <c r="H70" s="3">
        <v>17</v>
      </c>
      <c r="I70" s="3">
        <v>18</v>
      </c>
    </row>
    <row r="71" spans="1:9" x14ac:dyDescent="0.25">
      <c r="A71" s="3" t="s">
        <v>125</v>
      </c>
      <c r="B71" s="3" t="s">
        <v>201</v>
      </c>
      <c r="C71" s="3">
        <v>655</v>
      </c>
      <c r="D71" s="3">
        <v>501</v>
      </c>
      <c r="E71" s="3">
        <v>579</v>
      </c>
      <c r="F71" s="3">
        <v>940</v>
      </c>
      <c r="G71" s="3">
        <v>1049</v>
      </c>
      <c r="H71" s="3">
        <v>776</v>
      </c>
      <c r="I71" s="3">
        <v>1533</v>
      </c>
    </row>
    <row r="72" spans="1:9" x14ac:dyDescent="0.25">
      <c r="A72" s="3" t="s">
        <v>125</v>
      </c>
      <c r="B72" s="3" t="s">
        <v>202</v>
      </c>
      <c r="C72" s="3">
        <v>10</v>
      </c>
      <c r="D72" s="3">
        <v>14</v>
      </c>
      <c r="E72" s="3">
        <v>23</v>
      </c>
      <c r="F72" s="3">
        <v>16</v>
      </c>
      <c r="G72" s="3">
        <v>38</v>
      </c>
      <c r="H72" s="3">
        <v>36</v>
      </c>
      <c r="I72" s="3">
        <v>220</v>
      </c>
    </row>
    <row r="73" spans="1:9" x14ac:dyDescent="0.25">
      <c r="A73" s="3" t="s">
        <v>126</v>
      </c>
      <c r="B73" s="3" t="s">
        <v>201</v>
      </c>
      <c r="C73" s="3">
        <v>152</v>
      </c>
      <c r="D73" s="3">
        <v>308</v>
      </c>
      <c r="E73" s="3">
        <v>225</v>
      </c>
      <c r="F73" s="3">
        <v>15</v>
      </c>
      <c r="G73" s="3">
        <v>162</v>
      </c>
      <c r="H73" s="3">
        <v>569</v>
      </c>
      <c r="I73" s="3">
        <v>315</v>
      </c>
    </row>
    <row r="74" spans="1:9" x14ac:dyDescent="0.25">
      <c r="A74" s="3" t="s">
        <v>126</v>
      </c>
      <c r="B74" s="3" t="s">
        <v>202</v>
      </c>
      <c r="C74" s="3">
        <v>2</v>
      </c>
      <c r="D74" s="3">
        <v>4</v>
      </c>
      <c r="E74" s="3">
        <v>6</v>
      </c>
      <c r="F74" s="3"/>
      <c r="G74" s="3">
        <v>9</v>
      </c>
      <c r="H74" s="3">
        <v>28</v>
      </c>
      <c r="I74" s="3">
        <v>16</v>
      </c>
    </row>
  </sheetData>
  <mergeCells count="4">
    <mergeCell ref="A5:I5"/>
    <mergeCell ref="A23:I23"/>
    <mergeCell ref="A41:I41"/>
    <mergeCell ref="A59:I59"/>
  </mergeCell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4"/>
  <sheetViews>
    <sheetView workbookViewId="0"/>
  </sheetViews>
  <sheetFormatPr baseColWidth="10" defaultColWidth="11.42578125" defaultRowHeight="15" x14ac:dyDescent="0.25"/>
  <cols>
    <col min="1" max="1" width="37.28515625" bestFit="1" customWidth="1"/>
    <col min="2" max="2" width="12.42578125" bestFit="1" customWidth="1"/>
  </cols>
  <sheetData>
    <row r="1" spans="1:10" x14ac:dyDescent="0.25">
      <c r="A1" s="5" t="str">
        <f>HYPERLINK("#'Indice'!A1", "Indice")</f>
        <v>Indice</v>
      </c>
    </row>
    <row r="2" spans="1:10" x14ac:dyDescent="0.25">
      <c r="A2" s="15" t="s">
        <v>61</v>
      </c>
    </row>
    <row r="3" spans="1:10" x14ac:dyDescent="0.25">
      <c r="A3" s="8" t="s">
        <v>62</v>
      </c>
    </row>
    <row r="5" spans="1:10" x14ac:dyDescent="0.25">
      <c r="A5" s="30" t="s">
        <v>63</v>
      </c>
      <c r="B5" s="30"/>
      <c r="C5" s="30"/>
      <c r="D5" s="30"/>
      <c r="E5" s="30"/>
      <c r="F5" s="30"/>
      <c r="G5" s="30"/>
      <c r="H5" s="30"/>
      <c r="I5" s="30"/>
      <c r="J5" s="30"/>
    </row>
    <row r="6" spans="1:10" x14ac:dyDescent="0.25">
      <c r="A6" s="17" t="s">
        <v>64</v>
      </c>
      <c r="B6" s="17" t="s">
        <v>5</v>
      </c>
      <c r="C6" s="17" t="s">
        <v>65</v>
      </c>
      <c r="D6" s="17" t="s">
        <v>66</v>
      </c>
      <c r="E6" s="17" t="s">
        <v>67</v>
      </c>
      <c r="F6" s="17" t="s">
        <v>68</v>
      </c>
      <c r="G6" s="17" t="s">
        <v>69</v>
      </c>
      <c r="H6" s="17" t="s">
        <v>70</v>
      </c>
      <c r="I6" s="17" t="s">
        <v>71</v>
      </c>
      <c r="J6" s="17" t="s">
        <v>72</v>
      </c>
    </row>
    <row r="7" spans="1:10" x14ac:dyDescent="0.25">
      <c r="A7" s="1" t="s">
        <v>73</v>
      </c>
      <c r="B7" s="1" t="s">
        <v>74</v>
      </c>
      <c r="C7" s="1">
        <v>68.067457498291603</v>
      </c>
      <c r="D7" s="1">
        <v>65.482015404799199</v>
      </c>
      <c r="E7" s="1">
        <v>63.313576155173102</v>
      </c>
      <c r="F7" s="1">
        <v>62.5662161157504</v>
      </c>
      <c r="G7" s="1">
        <v>61.310828902601401</v>
      </c>
      <c r="H7" s="1">
        <v>57.374541952621499</v>
      </c>
      <c r="I7" s="1">
        <v>59.208538731876999</v>
      </c>
      <c r="J7" s="1">
        <v>57.024706587923298</v>
      </c>
    </row>
    <row r="8" spans="1:10" x14ac:dyDescent="0.25">
      <c r="A8" s="1" t="s">
        <v>75</v>
      </c>
      <c r="B8" s="1" t="s">
        <v>74</v>
      </c>
      <c r="C8" s="1">
        <v>16.7602698733231</v>
      </c>
      <c r="D8" s="1">
        <v>18.579066308177101</v>
      </c>
      <c r="E8" s="1">
        <v>18.759001266013001</v>
      </c>
      <c r="F8" s="1">
        <v>20.476038413510299</v>
      </c>
      <c r="G8" s="1">
        <v>22.152956334658398</v>
      </c>
      <c r="H8" s="1">
        <v>24.673035285612499</v>
      </c>
      <c r="I8" s="1">
        <v>25.691143587051702</v>
      </c>
      <c r="J8" s="1">
        <v>26.520639265582801</v>
      </c>
    </row>
    <row r="9" spans="1:10" x14ac:dyDescent="0.25">
      <c r="A9" s="1" t="s">
        <v>76</v>
      </c>
      <c r="B9" s="1" t="s">
        <v>74</v>
      </c>
      <c r="C9" s="1">
        <v>14.572130361741801</v>
      </c>
      <c r="D9" s="1">
        <v>14.7508328697572</v>
      </c>
      <c r="E9" s="1">
        <v>15.2491401351225</v>
      </c>
      <c r="F9" s="1">
        <v>14.1762396975887</v>
      </c>
      <c r="G9" s="1">
        <v>14.4096407242527</v>
      </c>
      <c r="H9" s="1">
        <v>15.260909855742399</v>
      </c>
      <c r="I9" s="1">
        <v>11.592473012782699</v>
      </c>
      <c r="J9" s="1">
        <v>12.376271650005201</v>
      </c>
    </row>
    <row r="10" spans="1:10" x14ac:dyDescent="0.25">
      <c r="A10" s="1" t="s">
        <v>77</v>
      </c>
      <c r="B10" s="1" t="s">
        <v>74</v>
      </c>
      <c r="C10" s="1">
        <v>0.60014226664343695</v>
      </c>
      <c r="D10" s="1">
        <v>1.1880854172666</v>
      </c>
      <c r="E10" s="1">
        <v>2.6782824436914501</v>
      </c>
      <c r="F10" s="1">
        <v>2.7815057731505699</v>
      </c>
      <c r="G10" s="1">
        <v>2.1265740384874499</v>
      </c>
      <c r="H10" s="1">
        <v>2.6915129060236298</v>
      </c>
      <c r="I10" s="1">
        <v>3.5078446682886102</v>
      </c>
      <c r="J10" s="1">
        <v>4.0783824964886897</v>
      </c>
    </row>
    <row r="13" spans="1:10" x14ac:dyDescent="0.25">
      <c r="A13" s="30" t="s">
        <v>78</v>
      </c>
      <c r="B13" s="30"/>
      <c r="C13" s="30"/>
      <c r="D13" s="30"/>
      <c r="E13" s="30"/>
      <c r="F13" s="30"/>
      <c r="G13" s="30"/>
      <c r="H13" s="30"/>
      <c r="I13" s="30"/>
      <c r="J13" s="30"/>
    </row>
    <row r="14" spans="1:10" x14ac:dyDescent="0.25">
      <c r="A14" s="17" t="s">
        <v>64</v>
      </c>
      <c r="B14" s="17" t="s">
        <v>5</v>
      </c>
      <c r="C14" s="17" t="s">
        <v>65</v>
      </c>
      <c r="D14" s="17" t="s">
        <v>66</v>
      </c>
      <c r="E14" s="17" t="s">
        <v>67</v>
      </c>
      <c r="F14" s="17" t="s">
        <v>68</v>
      </c>
      <c r="G14" s="17" t="s">
        <v>69</v>
      </c>
      <c r="H14" s="17" t="s">
        <v>70</v>
      </c>
      <c r="I14" s="17" t="s">
        <v>71</v>
      </c>
      <c r="J14" s="17" t="s">
        <v>72</v>
      </c>
    </row>
    <row r="15" spans="1:10" x14ac:dyDescent="0.25">
      <c r="A15" s="2" t="s">
        <v>73</v>
      </c>
      <c r="B15" s="2" t="s">
        <v>74</v>
      </c>
      <c r="C15" s="2">
        <v>0.41341778613827701</v>
      </c>
      <c r="D15" s="2">
        <v>0.44788109702403101</v>
      </c>
      <c r="E15" s="2">
        <v>0.59946475347353001</v>
      </c>
      <c r="F15" s="2">
        <v>0.50070552963841597</v>
      </c>
      <c r="G15" s="2">
        <v>0.46783805149227597</v>
      </c>
      <c r="H15" s="2">
        <v>0.51405121647385399</v>
      </c>
      <c r="I15" s="2">
        <v>0.43458548849135598</v>
      </c>
      <c r="J15" s="2">
        <v>0.33380731928240598</v>
      </c>
    </row>
    <row r="16" spans="1:10" x14ac:dyDescent="0.25">
      <c r="A16" s="2" t="s">
        <v>75</v>
      </c>
      <c r="B16" s="2" t="s">
        <v>74</v>
      </c>
      <c r="C16" s="2">
        <v>0.38479620522657199</v>
      </c>
      <c r="D16" s="2">
        <v>0.39465132502761502</v>
      </c>
      <c r="E16" s="2">
        <v>0.47343215508828101</v>
      </c>
      <c r="F16" s="2">
        <v>0.46225293906970699</v>
      </c>
      <c r="G16" s="2">
        <v>0.48165980779050799</v>
      </c>
      <c r="H16" s="2">
        <v>0.52649557552943405</v>
      </c>
      <c r="I16" s="2">
        <v>0.45458612721729902</v>
      </c>
      <c r="J16" s="2">
        <v>0.35433030510125701</v>
      </c>
    </row>
    <row r="17" spans="1:10" x14ac:dyDescent="0.25">
      <c r="A17" s="2" t="s">
        <v>76</v>
      </c>
      <c r="B17" s="2" t="s">
        <v>74</v>
      </c>
      <c r="C17" s="2">
        <v>0.286854638828271</v>
      </c>
      <c r="D17" s="2">
        <v>0.28600847870406798</v>
      </c>
      <c r="E17" s="2">
        <v>0.44630077800530399</v>
      </c>
      <c r="F17" s="2">
        <v>0.32297103753047601</v>
      </c>
      <c r="G17" s="2">
        <v>0.237728965063735</v>
      </c>
      <c r="H17" s="2">
        <v>0.29383564378111499</v>
      </c>
      <c r="I17" s="2">
        <v>0.272644494935051</v>
      </c>
      <c r="J17" s="2">
        <v>0.16823682130057899</v>
      </c>
    </row>
    <row r="18" spans="1:10" x14ac:dyDescent="0.25">
      <c r="A18" s="2" t="s">
        <v>77</v>
      </c>
      <c r="B18" s="2" t="s">
        <v>74</v>
      </c>
      <c r="C18" s="2">
        <v>7.8356769175793095E-2</v>
      </c>
      <c r="D18" s="2">
        <v>8.0636920695459996E-2</v>
      </c>
      <c r="E18" s="2">
        <v>0.177845666121622</v>
      </c>
      <c r="F18" s="2">
        <v>0.13200300068388299</v>
      </c>
      <c r="G18" s="2">
        <v>0.112962771737047</v>
      </c>
      <c r="H18" s="2">
        <v>0.11049517198926199</v>
      </c>
      <c r="I18" s="2">
        <v>0.110893329442369</v>
      </c>
      <c r="J18" s="2">
        <v>0.123639361882193</v>
      </c>
    </row>
    <row r="21" spans="1:10" x14ac:dyDescent="0.25">
      <c r="A21" s="30" t="s">
        <v>79</v>
      </c>
      <c r="B21" s="30"/>
      <c r="C21" s="30"/>
      <c r="D21" s="30"/>
      <c r="E21" s="30"/>
      <c r="F21" s="30"/>
      <c r="G21" s="30"/>
      <c r="H21" s="30"/>
      <c r="I21" s="30"/>
      <c r="J21" s="30"/>
    </row>
    <row r="22" spans="1:10" x14ac:dyDescent="0.25">
      <c r="A22" s="17" t="s">
        <v>64</v>
      </c>
      <c r="B22" s="17" t="s">
        <v>5</v>
      </c>
      <c r="C22" s="17" t="s">
        <v>65</v>
      </c>
      <c r="D22" s="17" t="s">
        <v>66</v>
      </c>
      <c r="E22" s="17" t="s">
        <v>67</v>
      </c>
      <c r="F22" s="17" t="s">
        <v>68</v>
      </c>
      <c r="G22" s="17" t="s">
        <v>69</v>
      </c>
      <c r="H22" s="17" t="s">
        <v>70</v>
      </c>
      <c r="I22" s="17" t="s">
        <v>71</v>
      </c>
      <c r="J22" s="17" t="s">
        <v>72</v>
      </c>
    </row>
    <row r="23" spans="1:10" x14ac:dyDescent="0.25">
      <c r="A23" s="3" t="s">
        <v>73</v>
      </c>
      <c r="B23" s="3" t="s">
        <v>74</v>
      </c>
      <c r="C23" s="3">
        <v>3016148</v>
      </c>
      <c r="D23" s="3">
        <v>3133486</v>
      </c>
      <c r="E23" s="3">
        <v>3227659</v>
      </c>
      <c r="F23" s="3">
        <v>3391525</v>
      </c>
      <c r="G23" s="3">
        <v>3458485</v>
      </c>
      <c r="H23" s="3">
        <v>3441177</v>
      </c>
      <c r="I23" s="3">
        <v>3928647</v>
      </c>
      <c r="J23" s="3">
        <v>3990642</v>
      </c>
    </row>
    <row r="24" spans="1:10" x14ac:dyDescent="0.25">
      <c r="A24" s="3" t="s">
        <v>75</v>
      </c>
      <c r="B24" s="3" t="s">
        <v>74</v>
      </c>
      <c r="C24" s="3">
        <v>742667</v>
      </c>
      <c r="D24" s="3">
        <v>889057</v>
      </c>
      <c r="E24" s="3">
        <v>956314</v>
      </c>
      <c r="F24" s="3">
        <v>1109944</v>
      </c>
      <c r="G24" s="3">
        <v>1249627</v>
      </c>
      <c r="H24" s="3">
        <v>1479825</v>
      </c>
      <c r="I24" s="3">
        <v>1704677</v>
      </c>
      <c r="J24" s="3">
        <v>1855939</v>
      </c>
    </row>
    <row r="25" spans="1:10" x14ac:dyDescent="0.25">
      <c r="A25" s="3" t="s">
        <v>76</v>
      </c>
      <c r="B25" s="3" t="s">
        <v>74</v>
      </c>
      <c r="C25" s="3">
        <v>645708</v>
      </c>
      <c r="D25" s="3">
        <v>705866</v>
      </c>
      <c r="E25" s="3">
        <v>777385</v>
      </c>
      <c r="F25" s="3">
        <v>768451</v>
      </c>
      <c r="G25" s="3">
        <v>812834</v>
      </c>
      <c r="H25" s="3">
        <v>915310</v>
      </c>
      <c r="I25" s="3">
        <v>769192</v>
      </c>
      <c r="J25" s="3">
        <v>866103</v>
      </c>
    </row>
    <row r="26" spans="1:10" x14ac:dyDescent="0.25">
      <c r="A26" s="3" t="s">
        <v>77</v>
      </c>
      <c r="B26" s="3" t="s">
        <v>74</v>
      </c>
      <c r="C26" s="3">
        <v>26593</v>
      </c>
      <c r="D26" s="3">
        <v>56853</v>
      </c>
      <c r="E26" s="3">
        <v>136536</v>
      </c>
      <c r="F26" s="3">
        <v>150777</v>
      </c>
      <c r="G26" s="3">
        <v>119958</v>
      </c>
      <c r="H26" s="3">
        <v>161430</v>
      </c>
      <c r="I26" s="3">
        <v>232755</v>
      </c>
      <c r="J26" s="3">
        <v>285409</v>
      </c>
    </row>
    <row r="29" spans="1:10" x14ac:dyDescent="0.25">
      <c r="A29" s="30" t="s">
        <v>80</v>
      </c>
      <c r="B29" s="30"/>
      <c r="C29" s="30"/>
      <c r="D29" s="30"/>
      <c r="E29" s="30"/>
      <c r="F29" s="30"/>
      <c r="G29" s="30"/>
      <c r="H29" s="30"/>
      <c r="I29" s="30"/>
      <c r="J29" s="30"/>
    </row>
    <row r="30" spans="1:10" x14ac:dyDescent="0.25">
      <c r="A30" s="17" t="s">
        <v>64</v>
      </c>
      <c r="B30" s="17" t="s">
        <v>5</v>
      </c>
      <c r="C30" s="17" t="s">
        <v>65</v>
      </c>
      <c r="D30" s="17" t="s">
        <v>66</v>
      </c>
      <c r="E30" s="17" t="s">
        <v>67</v>
      </c>
      <c r="F30" s="17" t="s">
        <v>68</v>
      </c>
      <c r="G30" s="17" t="s">
        <v>69</v>
      </c>
      <c r="H30" s="17" t="s">
        <v>70</v>
      </c>
      <c r="I30" s="17" t="s">
        <v>71</v>
      </c>
      <c r="J30" s="17" t="s">
        <v>72</v>
      </c>
    </row>
    <row r="31" spans="1:10" x14ac:dyDescent="0.25">
      <c r="A31" s="3" t="s">
        <v>73</v>
      </c>
      <c r="B31" s="3" t="s">
        <v>74</v>
      </c>
      <c r="C31" s="3">
        <v>52107</v>
      </c>
      <c r="D31" s="3">
        <v>49305</v>
      </c>
      <c r="E31" s="3">
        <v>39028</v>
      </c>
      <c r="F31" s="3">
        <v>43794</v>
      </c>
      <c r="G31" s="3">
        <v>54794</v>
      </c>
      <c r="H31" s="3">
        <v>44232</v>
      </c>
      <c r="I31" s="3">
        <v>39453</v>
      </c>
      <c r="J31" s="3">
        <v>43492</v>
      </c>
    </row>
    <row r="32" spans="1:10" x14ac:dyDescent="0.25">
      <c r="A32" s="3" t="s">
        <v>75</v>
      </c>
      <c r="B32" s="3" t="s">
        <v>74</v>
      </c>
      <c r="C32" s="3">
        <v>7967</v>
      </c>
      <c r="D32" s="3">
        <v>8095</v>
      </c>
      <c r="E32" s="3">
        <v>9161</v>
      </c>
      <c r="F32" s="3">
        <v>11053</v>
      </c>
      <c r="G32" s="3">
        <v>13802</v>
      </c>
      <c r="H32" s="3">
        <v>13211</v>
      </c>
      <c r="I32" s="3">
        <v>13102</v>
      </c>
      <c r="J32" s="3">
        <v>14443</v>
      </c>
    </row>
    <row r="33" spans="1:10" x14ac:dyDescent="0.25">
      <c r="A33" s="3" t="s">
        <v>76</v>
      </c>
      <c r="B33" s="3" t="s">
        <v>74</v>
      </c>
      <c r="C33" s="3">
        <v>13115</v>
      </c>
      <c r="D33" s="3">
        <v>13063</v>
      </c>
      <c r="E33" s="3">
        <v>9172</v>
      </c>
      <c r="F33" s="3">
        <v>9793</v>
      </c>
      <c r="G33" s="3">
        <v>13142</v>
      </c>
      <c r="H33" s="3">
        <v>11324</v>
      </c>
      <c r="I33" s="3">
        <v>7946</v>
      </c>
      <c r="J33" s="3">
        <v>10692</v>
      </c>
    </row>
    <row r="34" spans="1:10" x14ac:dyDescent="0.25">
      <c r="A34" s="3" t="s">
        <v>77</v>
      </c>
      <c r="B34" s="3" t="s">
        <v>74</v>
      </c>
      <c r="C34" s="3">
        <v>469</v>
      </c>
      <c r="D34" s="3">
        <v>997</v>
      </c>
      <c r="E34" s="3">
        <v>1723</v>
      </c>
      <c r="F34" s="3">
        <v>2085</v>
      </c>
      <c r="G34" s="3">
        <v>2149</v>
      </c>
      <c r="H34" s="3">
        <v>2181</v>
      </c>
      <c r="I34" s="3">
        <v>2410</v>
      </c>
      <c r="J34" s="3">
        <v>3429</v>
      </c>
    </row>
  </sheetData>
  <mergeCells count="4">
    <mergeCell ref="A5:J5"/>
    <mergeCell ref="A13:J13"/>
    <mergeCell ref="A21:J21"/>
    <mergeCell ref="A29:J29"/>
  </mergeCells>
  <pageMargins left="0.7" right="0.7" top="0.75" bottom="0.75" header="0.3" footer="0.3"/>
  <pageSetup paperSize="9" orientation="portrait" horizontalDpi="300" verticalDpi="30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158"/>
  <sheetViews>
    <sheetView workbookViewId="0"/>
  </sheetViews>
  <sheetFormatPr baseColWidth="10" defaultColWidth="11.42578125" defaultRowHeight="15" x14ac:dyDescent="0.25"/>
  <cols>
    <col min="1" max="1" width="29.85546875" bestFit="1" customWidth="1"/>
    <col min="2" max="2" width="13.28515625" bestFit="1" customWidth="1"/>
  </cols>
  <sheetData>
    <row r="1" spans="1:9" x14ac:dyDescent="0.25">
      <c r="A1" s="5" t="str">
        <f>HYPERLINK("#'Indice'!A1", "Indice")</f>
        <v>Indice</v>
      </c>
    </row>
    <row r="2" spans="1:9" x14ac:dyDescent="0.25">
      <c r="A2" s="15" t="s">
        <v>119</v>
      </c>
    </row>
    <row r="3" spans="1:9" x14ac:dyDescent="0.25">
      <c r="A3" s="8" t="s">
        <v>62</v>
      </c>
    </row>
    <row r="5" spans="1:9" x14ac:dyDescent="0.25">
      <c r="A5" s="31" t="s">
        <v>63</v>
      </c>
      <c r="B5" s="31"/>
      <c r="C5" s="31"/>
      <c r="D5" s="31"/>
      <c r="E5" s="31"/>
      <c r="F5" s="31"/>
      <c r="G5" s="31"/>
      <c r="H5" s="31"/>
      <c r="I5" s="31"/>
    </row>
    <row r="6" spans="1:9" x14ac:dyDescent="0.25">
      <c r="A6" s="4" t="s">
        <v>64</v>
      </c>
      <c r="B6" s="4" t="s">
        <v>5</v>
      </c>
      <c r="C6" s="4" t="s">
        <v>66</v>
      </c>
      <c r="D6" s="4" t="s">
        <v>67</v>
      </c>
      <c r="E6" s="4" t="s">
        <v>68</v>
      </c>
      <c r="F6" s="4" t="s">
        <v>69</v>
      </c>
      <c r="G6" s="4" t="s">
        <v>70</v>
      </c>
      <c r="H6" s="4" t="s">
        <v>71</v>
      </c>
      <c r="I6" s="4" t="s">
        <v>72</v>
      </c>
    </row>
    <row r="7" spans="1:9" x14ac:dyDescent="0.25">
      <c r="A7" s="1" t="s">
        <v>120</v>
      </c>
      <c r="B7" s="1" t="s">
        <v>107</v>
      </c>
      <c r="C7" s="1">
        <v>80.578798055648804</v>
      </c>
      <c r="D7" s="1">
        <v>78.3568918704987</v>
      </c>
      <c r="E7" s="1">
        <v>77.622812986373901</v>
      </c>
      <c r="F7" s="1">
        <v>78.647828102111802</v>
      </c>
      <c r="G7" s="1">
        <v>76.318448781967206</v>
      </c>
      <c r="H7" s="1">
        <v>83.3923757076263</v>
      </c>
      <c r="I7" s="1">
        <v>82.561343908309894</v>
      </c>
    </row>
    <row r="8" spans="1:9" x14ac:dyDescent="0.25">
      <c r="A8" s="1" t="s">
        <v>120</v>
      </c>
      <c r="B8" s="1" t="s">
        <v>108</v>
      </c>
      <c r="C8" s="1">
        <v>88.453888893127399</v>
      </c>
      <c r="D8" s="1">
        <v>85.219591856002793</v>
      </c>
      <c r="E8" s="1">
        <v>83.084219694137602</v>
      </c>
      <c r="F8" s="1">
        <v>84.702670574188204</v>
      </c>
      <c r="G8" s="1">
        <v>82.497227191925006</v>
      </c>
      <c r="H8" s="1">
        <v>84.638792276382404</v>
      </c>
      <c r="I8" s="1">
        <v>85.482001304626493</v>
      </c>
    </row>
    <row r="9" spans="1:9" x14ac:dyDescent="0.25">
      <c r="A9" s="1" t="s">
        <v>120</v>
      </c>
      <c r="B9" s="1" t="s">
        <v>109</v>
      </c>
      <c r="C9" s="1">
        <v>91.936111450195298</v>
      </c>
      <c r="D9" s="1">
        <v>87.574654817581205</v>
      </c>
      <c r="E9" s="1">
        <v>87.370425462722807</v>
      </c>
      <c r="F9" s="1">
        <v>86.479002237319904</v>
      </c>
      <c r="G9" s="1">
        <v>85.020714998245197</v>
      </c>
      <c r="H9" s="1">
        <v>88.592106103897095</v>
      </c>
      <c r="I9" s="1">
        <v>88.2575333118439</v>
      </c>
    </row>
    <row r="10" spans="1:9" x14ac:dyDescent="0.25">
      <c r="A10" s="1" t="s">
        <v>120</v>
      </c>
      <c r="B10" s="1" t="s">
        <v>110</v>
      </c>
      <c r="C10" s="1">
        <v>93.795621395111098</v>
      </c>
      <c r="D10" s="1">
        <v>90.072160959243803</v>
      </c>
      <c r="E10" s="1">
        <v>88.6200785636902</v>
      </c>
      <c r="F10" s="1">
        <v>89.252990484237699</v>
      </c>
      <c r="G10" s="1">
        <v>86.193525791168199</v>
      </c>
      <c r="H10" s="1">
        <v>90.104573965072603</v>
      </c>
      <c r="I10" s="1">
        <v>90.361779928207397</v>
      </c>
    </row>
    <row r="11" spans="1:9" x14ac:dyDescent="0.25">
      <c r="A11" s="1" t="s">
        <v>120</v>
      </c>
      <c r="B11" s="1" t="s">
        <v>111</v>
      </c>
      <c r="C11" s="1">
        <v>97.103619575500502</v>
      </c>
      <c r="D11" s="1">
        <v>93.946939706802397</v>
      </c>
      <c r="E11" s="1">
        <v>93.852627277374296</v>
      </c>
      <c r="F11" s="1">
        <v>92.8077042102814</v>
      </c>
      <c r="G11" s="1">
        <v>91.847473382949801</v>
      </c>
      <c r="H11" s="1">
        <v>93.066579103469806</v>
      </c>
      <c r="I11" s="1">
        <v>93.067294359207196</v>
      </c>
    </row>
    <row r="12" spans="1:9" x14ac:dyDescent="0.25">
      <c r="A12" s="1" t="s">
        <v>121</v>
      </c>
      <c r="B12" s="1" t="s">
        <v>107</v>
      </c>
      <c r="C12" s="1">
        <v>4.4075179845094699</v>
      </c>
      <c r="D12" s="1">
        <v>8.4131412208080292</v>
      </c>
      <c r="E12" s="1">
        <v>10.0643888115883</v>
      </c>
      <c r="F12" s="1">
        <v>10.695262253284501</v>
      </c>
      <c r="G12" s="1">
        <v>10.9506167471409</v>
      </c>
      <c r="H12" s="1">
        <v>6.1972014605999002</v>
      </c>
      <c r="I12" s="1">
        <v>5.51209077239037</v>
      </c>
    </row>
    <row r="13" spans="1:9" x14ac:dyDescent="0.25">
      <c r="A13" s="1" t="s">
        <v>121</v>
      </c>
      <c r="B13" s="1" t="s">
        <v>108</v>
      </c>
      <c r="C13" s="1">
        <v>3.41072157025337</v>
      </c>
      <c r="D13" s="1">
        <v>7.4526384472847003</v>
      </c>
      <c r="E13" s="1">
        <v>10.3010237216949</v>
      </c>
      <c r="F13" s="1">
        <v>9.4839476048946398</v>
      </c>
      <c r="G13" s="1">
        <v>10.11031717062</v>
      </c>
      <c r="H13" s="1">
        <v>7.3698073625564602</v>
      </c>
      <c r="I13" s="1">
        <v>6.3471063971519497</v>
      </c>
    </row>
    <row r="14" spans="1:9" x14ac:dyDescent="0.25">
      <c r="A14" s="1" t="s">
        <v>121</v>
      </c>
      <c r="B14" s="1" t="s">
        <v>109</v>
      </c>
      <c r="C14" s="1">
        <v>2.7507269755005801</v>
      </c>
      <c r="D14" s="1">
        <v>7.1770831942558297</v>
      </c>
      <c r="E14" s="1">
        <v>8.1802807748317701</v>
      </c>
      <c r="F14" s="1">
        <v>8.9781478047370893</v>
      </c>
      <c r="G14" s="1">
        <v>9.6201114356517792</v>
      </c>
      <c r="H14" s="1">
        <v>5.2001971751451501</v>
      </c>
      <c r="I14" s="1">
        <v>5.3474791347980499</v>
      </c>
    </row>
    <row r="15" spans="1:9" x14ac:dyDescent="0.25">
      <c r="A15" s="1" t="s">
        <v>121</v>
      </c>
      <c r="B15" s="1" t="s">
        <v>110</v>
      </c>
      <c r="C15" s="1">
        <v>2.3171195760369301</v>
      </c>
      <c r="D15" s="1">
        <v>5.8026786893606204</v>
      </c>
      <c r="E15" s="1">
        <v>7.9411923885345503</v>
      </c>
      <c r="F15" s="1">
        <v>7.3607370257377598</v>
      </c>
      <c r="G15" s="1">
        <v>9.6304826438427007</v>
      </c>
      <c r="H15" s="1">
        <v>5.4259814321994799</v>
      </c>
      <c r="I15" s="1">
        <v>4.9007568508386603</v>
      </c>
    </row>
    <row r="16" spans="1:9" x14ac:dyDescent="0.25">
      <c r="A16" s="1" t="s">
        <v>121</v>
      </c>
      <c r="B16" s="1" t="s">
        <v>111</v>
      </c>
      <c r="C16" s="1">
        <v>0.70405830629169897</v>
      </c>
      <c r="D16" s="1">
        <v>3.5125680267810799</v>
      </c>
      <c r="E16" s="1">
        <v>4.0618289262056404</v>
      </c>
      <c r="F16" s="1">
        <v>4.81262430548668</v>
      </c>
      <c r="G16" s="1">
        <v>6.0118876397609702</v>
      </c>
      <c r="H16" s="1">
        <v>4.1307315230369603</v>
      </c>
      <c r="I16" s="1">
        <v>4.091502353549</v>
      </c>
    </row>
    <row r="17" spans="1:9" x14ac:dyDescent="0.25">
      <c r="A17" s="1" t="s">
        <v>122</v>
      </c>
      <c r="B17" s="1" t="s">
        <v>107</v>
      </c>
      <c r="C17" s="1">
        <v>2.2307660430669798</v>
      </c>
      <c r="D17" s="1">
        <v>0.84580546244978905</v>
      </c>
      <c r="E17" s="1">
        <v>1.9191304221749299</v>
      </c>
      <c r="F17" s="1">
        <v>1.6118574887514101</v>
      </c>
      <c r="G17" s="1">
        <v>1.10525013878942</v>
      </c>
      <c r="H17" s="1">
        <v>0.65944790840148904</v>
      </c>
      <c r="I17" s="1">
        <v>1.09878117218614</v>
      </c>
    </row>
    <row r="18" spans="1:9" x14ac:dyDescent="0.25">
      <c r="A18" s="1" t="s">
        <v>122</v>
      </c>
      <c r="B18" s="1" t="s">
        <v>108</v>
      </c>
      <c r="C18" s="1">
        <v>1.4229879714548599</v>
      </c>
      <c r="D18" s="1">
        <v>0.55990922264754805</v>
      </c>
      <c r="E18" s="1">
        <v>0.95020104199647903</v>
      </c>
      <c r="F18" s="1">
        <v>0.80693876370787598</v>
      </c>
      <c r="G18" s="1">
        <v>0.68332697264850095</v>
      </c>
      <c r="H18" s="1">
        <v>0.48838029615581002</v>
      </c>
      <c r="I18" s="1">
        <v>1.07125835493207</v>
      </c>
    </row>
    <row r="19" spans="1:9" x14ac:dyDescent="0.25">
      <c r="A19" s="1" t="s">
        <v>122</v>
      </c>
      <c r="B19" s="1" t="s">
        <v>109</v>
      </c>
      <c r="C19" s="1">
        <v>0.79284068197011903</v>
      </c>
      <c r="D19" s="1">
        <v>0.34922377672046401</v>
      </c>
      <c r="E19" s="1">
        <v>0.66936141811311201</v>
      </c>
      <c r="F19" s="1">
        <v>0.66923741251230195</v>
      </c>
      <c r="G19" s="1">
        <v>0.44987150467932202</v>
      </c>
      <c r="H19" s="1">
        <v>0.35325183998793402</v>
      </c>
      <c r="I19" s="1">
        <v>0.69212699308991399</v>
      </c>
    </row>
    <row r="20" spans="1:9" x14ac:dyDescent="0.25">
      <c r="A20" s="1" t="s">
        <v>122</v>
      </c>
      <c r="B20" s="1" t="s">
        <v>110</v>
      </c>
      <c r="C20" s="1">
        <v>0.61669158749282404</v>
      </c>
      <c r="D20" s="1">
        <v>0.26853994932025699</v>
      </c>
      <c r="E20" s="1">
        <v>0.46871816739439998</v>
      </c>
      <c r="F20" s="1">
        <v>0.49041328020393798</v>
      </c>
      <c r="G20" s="1">
        <v>0.35031307488679903</v>
      </c>
      <c r="H20" s="1">
        <v>0.265115569345653</v>
      </c>
      <c r="I20" s="1">
        <v>0.22222269326448399</v>
      </c>
    </row>
    <row r="21" spans="1:9" x14ac:dyDescent="0.25">
      <c r="A21" s="1" t="s">
        <v>122</v>
      </c>
      <c r="B21" s="1" t="s">
        <v>111</v>
      </c>
      <c r="C21" s="1">
        <v>0.243567815050483</v>
      </c>
      <c r="D21" s="1">
        <v>0.16574178589507901</v>
      </c>
      <c r="E21" s="1">
        <v>0.29879144858568901</v>
      </c>
      <c r="F21" s="1">
        <v>0.20743687637150299</v>
      </c>
      <c r="G21" s="1">
        <v>0.17808800330385599</v>
      </c>
      <c r="H21" s="1">
        <v>0.148866733070463</v>
      </c>
      <c r="I21" s="1">
        <v>0.160155398771167</v>
      </c>
    </row>
    <row r="22" spans="1:9" x14ac:dyDescent="0.25">
      <c r="A22" s="1" t="s">
        <v>123</v>
      </c>
      <c r="B22" s="1" t="s">
        <v>107</v>
      </c>
      <c r="C22" s="1">
        <v>8.1416897475719505</v>
      </c>
      <c r="D22" s="1">
        <v>7.34080746769905</v>
      </c>
      <c r="E22" s="1">
        <v>6.54212534427643</v>
      </c>
      <c r="F22" s="1">
        <v>5.4925736039876902</v>
      </c>
      <c r="G22" s="1">
        <v>6.4857490360736803</v>
      </c>
      <c r="H22" s="1">
        <v>4.8369538038969004</v>
      </c>
      <c r="I22" s="1">
        <v>4.97739054262638</v>
      </c>
    </row>
    <row r="23" spans="1:9" x14ac:dyDescent="0.25">
      <c r="A23" s="1" t="s">
        <v>123</v>
      </c>
      <c r="B23" s="1" t="s">
        <v>108</v>
      </c>
      <c r="C23" s="1">
        <v>4.4768135994672802</v>
      </c>
      <c r="D23" s="1">
        <v>4.0298160165548298</v>
      </c>
      <c r="E23" s="1">
        <v>3.68415303528309</v>
      </c>
      <c r="F23" s="1">
        <v>3.26474457979202</v>
      </c>
      <c r="G23" s="1">
        <v>4.0392681956291199</v>
      </c>
      <c r="H23" s="1">
        <v>3.8800064474344298</v>
      </c>
      <c r="I23" s="1">
        <v>3.4987971186637901</v>
      </c>
    </row>
    <row r="24" spans="1:9" x14ac:dyDescent="0.25">
      <c r="A24" s="1" t="s">
        <v>123</v>
      </c>
      <c r="B24" s="1" t="s">
        <v>109</v>
      </c>
      <c r="C24" s="1">
        <v>2.81711015850306</v>
      </c>
      <c r="D24" s="1">
        <v>2.9662936925888101</v>
      </c>
      <c r="E24" s="1">
        <v>2.7001360431313501</v>
      </c>
      <c r="F24" s="1">
        <v>2.72648688405752</v>
      </c>
      <c r="G24" s="1">
        <v>3.1717859208583801</v>
      </c>
      <c r="H24" s="1">
        <v>3.0821127817034699</v>
      </c>
      <c r="I24" s="1">
        <v>2.89137456566095</v>
      </c>
    </row>
    <row r="25" spans="1:9" x14ac:dyDescent="0.25">
      <c r="A25" s="1" t="s">
        <v>123</v>
      </c>
      <c r="B25" s="1" t="s">
        <v>110</v>
      </c>
      <c r="C25" s="1">
        <v>2.2589351981878298</v>
      </c>
      <c r="D25" s="1">
        <v>2.3545041680335999</v>
      </c>
      <c r="E25" s="1">
        <v>2.1462505683302902</v>
      </c>
      <c r="F25" s="1">
        <v>1.89857203513384</v>
      </c>
      <c r="G25" s="1">
        <v>2.5633478537201899</v>
      </c>
      <c r="H25" s="1">
        <v>2.51878686249256</v>
      </c>
      <c r="I25" s="1">
        <v>2.4540213868022001</v>
      </c>
    </row>
    <row r="26" spans="1:9" x14ac:dyDescent="0.25">
      <c r="A26" s="1" t="s">
        <v>123</v>
      </c>
      <c r="B26" s="1" t="s">
        <v>111</v>
      </c>
      <c r="C26" s="1">
        <v>1.15566710010171</v>
      </c>
      <c r="D26" s="1">
        <v>1.4908910728991001</v>
      </c>
      <c r="E26" s="1">
        <v>1.4546474441885899</v>
      </c>
      <c r="F26" s="1">
        <v>1.6106499359011699</v>
      </c>
      <c r="G26" s="1">
        <v>1.3471657410264</v>
      </c>
      <c r="H26" s="1">
        <v>1.5999216586351399</v>
      </c>
      <c r="I26" s="1">
        <v>1.7294781282544101</v>
      </c>
    </row>
    <row r="27" spans="1:9" x14ac:dyDescent="0.25">
      <c r="A27" s="1" t="s">
        <v>124</v>
      </c>
      <c r="B27" s="1" t="s">
        <v>107</v>
      </c>
      <c r="C27" s="1">
        <v>3.5855028778314599</v>
      </c>
      <c r="D27" s="1">
        <v>3.2295551151037198</v>
      </c>
      <c r="E27" s="1">
        <v>2.1826453506946599</v>
      </c>
      <c r="F27" s="1">
        <v>2.1558450534939801</v>
      </c>
      <c r="G27" s="1">
        <v>2.8480293229222302</v>
      </c>
      <c r="H27" s="1">
        <v>1.99074931442738</v>
      </c>
      <c r="I27" s="1">
        <v>2.47125923633575</v>
      </c>
    </row>
    <row r="28" spans="1:9" x14ac:dyDescent="0.25">
      <c r="A28" s="1" t="s">
        <v>124</v>
      </c>
      <c r="B28" s="1" t="s">
        <v>108</v>
      </c>
      <c r="C28" s="1">
        <v>1.6289576888084401</v>
      </c>
      <c r="D28" s="1">
        <v>1.7816452309489299</v>
      </c>
      <c r="E28" s="1">
        <v>1.0991836898028899</v>
      </c>
      <c r="F28" s="1">
        <v>1.07553396373987</v>
      </c>
      <c r="G28" s="1">
        <v>1.4251771382987499</v>
      </c>
      <c r="H28" s="1">
        <v>1.3967208564281499</v>
      </c>
      <c r="I28" s="1">
        <v>1.36775216087699</v>
      </c>
    </row>
    <row r="29" spans="1:9" x14ac:dyDescent="0.25">
      <c r="A29" s="1" t="s">
        <v>124</v>
      </c>
      <c r="B29" s="1" t="s">
        <v>109</v>
      </c>
      <c r="C29" s="1">
        <v>1.29509828984737</v>
      </c>
      <c r="D29" s="1">
        <v>1.18810618296266</v>
      </c>
      <c r="E29" s="1">
        <v>0.69635179825127103</v>
      </c>
      <c r="F29" s="1">
        <v>0.72054062038660005</v>
      </c>
      <c r="G29" s="1">
        <v>0.906581990420818</v>
      </c>
      <c r="H29" s="1">
        <v>0.92138284817338001</v>
      </c>
      <c r="I29" s="1">
        <v>1.0293781757354701</v>
      </c>
    </row>
    <row r="30" spans="1:9" x14ac:dyDescent="0.25">
      <c r="A30" s="1" t="s">
        <v>124</v>
      </c>
      <c r="B30" s="1" t="s">
        <v>110</v>
      </c>
      <c r="C30" s="1">
        <v>0.68670120090246201</v>
      </c>
      <c r="D30" s="1">
        <v>0.96974391490221001</v>
      </c>
      <c r="E30" s="1">
        <v>0.51807658746838603</v>
      </c>
      <c r="F30" s="1">
        <v>0.61630853451788403</v>
      </c>
      <c r="G30" s="1">
        <v>0.69970889016985904</v>
      </c>
      <c r="H30" s="1">
        <v>0.70246169343590703</v>
      </c>
      <c r="I30" s="1">
        <v>0.70238374173641205</v>
      </c>
    </row>
    <row r="31" spans="1:9" x14ac:dyDescent="0.25">
      <c r="A31" s="1" t="s">
        <v>124</v>
      </c>
      <c r="B31" s="1" t="s">
        <v>111</v>
      </c>
      <c r="C31" s="1">
        <v>0.59935864992439702</v>
      </c>
      <c r="D31" s="1">
        <v>0.59643494896590699</v>
      </c>
      <c r="E31" s="1">
        <v>0.17477177316322901</v>
      </c>
      <c r="F31" s="1">
        <v>0.40299487300217202</v>
      </c>
      <c r="G31" s="1">
        <v>0.35559239331632903</v>
      </c>
      <c r="H31" s="1">
        <v>0.35140085965395002</v>
      </c>
      <c r="I31" s="1">
        <v>0.42543732561171099</v>
      </c>
    </row>
    <row r="32" spans="1:9" x14ac:dyDescent="0.25">
      <c r="A32" s="1" t="s">
        <v>125</v>
      </c>
      <c r="B32" s="1" t="s">
        <v>107</v>
      </c>
      <c r="C32" s="1">
        <v>0.63866018317639806</v>
      </c>
      <c r="D32" s="1">
        <v>0.72400951758027099</v>
      </c>
      <c r="E32" s="1">
        <v>1.2015433050692099</v>
      </c>
      <c r="F32" s="1">
        <v>1.3858308084309101</v>
      </c>
      <c r="G32" s="1">
        <v>2.00839545577765</v>
      </c>
      <c r="H32" s="1">
        <v>1.6566269099712401</v>
      </c>
      <c r="I32" s="1">
        <v>2.7334749698638898</v>
      </c>
    </row>
    <row r="33" spans="1:9" x14ac:dyDescent="0.25">
      <c r="A33" s="1" t="s">
        <v>125</v>
      </c>
      <c r="B33" s="1" t="s">
        <v>108</v>
      </c>
      <c r="C33" s="1">
        <v>0.46520759351551499</v>
      </c>
      <c r="D33" s="1">
        <v>0.45710876584053001</v>
      </c>
      <c r="E33" s="1">
        <v>0.51840837113559202</v>
      </c>
      <c r="F33" s="1">
        <v>0.65330374054610696</v>
      </c>
      <c r="G33" s="1">
        <v>1.0480741970241101</v>
      </c>
      <c r="H33" s="1">
        <v>1.2349594384431799</v>
      </c>
      <c r="I33" s="1">
        <v>1.84439420700073</v>
      </c>
    </row>
    <row r="34" spans="1:9" x14ac:dyDescent="0.25">
      <c r="A34" s="1" t="s">
        <v>125</v>
      </c>
      <c r="B34" s="1" t="s">
        <v>109</v>
      </c>
      <c r="C34" s="1">
        <v>0.35393924918025699</v>
      </c>
      <c r="D34" s="1">
        <v>0.40816324763</v>
      </c>
      <c r="E34" s="1">
        <v>0.25727779138833301</v>
      </c>
      <c r="F34" s="1">
        <v>0.41731311939656701</v>
      </c>
      <c r="G34" s="1">
        <v>0.68406490609049797</v>
      </c>
      <c r="H34" s="1">
        <v>0.832412950694561</v>
      </c>
      <c r="I34" s="1">
        <v>1.49390213191509</v>
      </c>
    </row>
    <row r="35" spans="1:9" x14ac:dyDescent="0.25">
      <c r="A35" s="1" t="s">
        <v>125</v>
      </c>
      <c r="B35" s="1" t="s">
        <v>110</v>
      </c>
      <c r="C35" s="1">
        <v>0.26601562276482599</v>
      </c>
      <c r="D35" s="1">
        <v>0.29550178442150399</v>
      </c>
      <c r="E35" s="1">
        <v>0.23744397331029199</v>
      </c>
      <c r="F35" s="1">
        <v>0.379821169190109</v>
      </c>
      <c r="G35" s="1">
        <v>0.43778712861239899</v>
      </c>
      <c r="H35" s="1">
        <v>0.44816252775490301</v>
      </c>
      <c r="I35" s="1">
        <v>1.13540012389421</v>
      </c>
    </row>
    <row r="36" spans="1:9" x14ac:dyDescent="0.25">
      <c r="A36" s="1" t="s">
        <v>125</v>
      </c>
      <c r="B36" s="1" t="s">
        <v>111</v>
      </c>
      <c r="C36" s="1">
        <v>0.11598467826843301</v>
      </c>
      <c r="D36" s="1">
        <v>0.11118144029751401</v>
      </c>
      <c r="E36" s="1">
        <v>9.1446057194843902E-2</v>
      </c>
      <c r="F36" s="1">
        <v>0.15717332717031199</v>
      </c>
      <c r="G36" s="1">
        <v>0.232364819385111</v>
      </c>
      <c r="H36" s="1">
        <v>0.30293436720967298</v>
      </c>
      <c r="I36" s="1">
        <v>0.42350776493549303</v>
      </c>
    </row>
    <row r="37" spans="1:9" x14ac:dyDescent="0.25">
      <c r="A37" s="1" t="s">
        <v>126</v>
      </c>
      <c r="B37" s="1" t="s">
        <v>107</v>
      </c>
      <c r="C37" s="1">
        <v>0.41706715710461101</v>
      </c>
      <c r="D37" s="1">
        <v>1.08978971838951</v>
      </c>
      <c r="E37" s="1">
        <v>0.46735391952097399</v>
      </c>
      <c r="F37" s="1">
        <v>1.0805352940224101E-2</v>
      </c>
      <c r="G37" s="1">
        <v>0.28351272922009202</v>
      </c>
      <c r="H37" s="1">
        <v>1.26664219424129</v>
      </c>
      <c r="I37" s="1">
        <v>0.64566233195364497</v>
      </c>
    </row>
    <row r="38" spans="1:9" x14ac:dyDescent="0.25">
      <c r="A38" s="1" t="s">
        <v>126</v>
      </c>
      <c r="B38" s="1" t="s">
        <v>108</v>
      </c>
      <c r="C38" s="1">
        <v>0.14142143772915</v>
      </c>
      <c r="D38" s="1">
        <v>0.49928836524486497</v>
      </c>
      <c r="E38" s="1">
        <v>0.36281237844377801</v>
      </c>
      <c r="F38" s="1">
        <v>1.2862055154982999E-2</v>
      </c>
      <c r="G38" s="1">
        <v>0.19660783000290399</v>
      </c>
      <c r="H38" s="1">
        <v>0.99133569747209505</v>
      </c>
      <c r="I38" s="1">
        <v>0.38869229611009398</v>
      </c>
    </row>
    <row r="39" spans="1:9" x14ac:dyDescent="0.25">
      <c r="A39" s="1" t="s">
        <v>126</v>
      </c>
      <c r="B39" s="1" t="s">
        <v>109</v>
      </c>
      <c r="C39" s="1">
        <v>5.41711808182299E-2</v>
      </c>
      <c r="D39" s="1">
        <v>0.33647480886429498</v>
      </c>
      <c r="E39" s="1">
        <v>0.126168597489595</v>
      </c>
      <c r="F39" s="1">
        <v>9.2716625658795203E-3</v>
      </c>
      <c r="G39" s="1">
        <v>0.146871292963624</v>
      </c>
      <c r="H39" s="1">
        <v>1.0185365565121201</v>
      </c>
      <c r="I39" s="1">
        <v>0.28820566367358003</v>
      </c>
    </row>
    <row r="40" spans="1:9" x14ac:dyDescent="0.25">
      <c r="A40" s="1" t="s">
        <v>126</v>
      </c>
      <c r="B40" s="1" t="s">
        <v>110</v>
      </c>
      <c r="C40" s="1">
        <v>5.8916909620165797E-2</v>
      </c>
      <c r="D40" s="1">
        <v>0.23687202483415601</v>
      </c>
      <c r="E40" s="1">
        <v>6.8241776898503304E-2</v>
      </c>
      <c r="F40" s="1">
        <v>1.15663506221608E-3</v>
      </c>
      <c r="G40" s="1">
        <v>0.12483187019825</v>
      </c>
      <c r="H40" s="1">
        <v>0.53492076694965396</v>
      </c>
      <c r="I40" s="1">
        <v>0.223437021486461</v>
      </c>
    </row>
    <row r="41" spans="1:9" x14ac:dyDescent="0.25">
      <c r="A41" s="1" t="s">
        <v>126</v>
      </c>
      <c r="B41" s="1" t="s">
        <v>111</v>
      </c>
      <c r="C41" s="1">
        <v>7.7741080895066303E-2</v>
      </c>
      <c r="D41" s="1">
        <v>0.176241714507341</v>
      </c>
      <c r="E41" s="1">
        <v>6.5885455114766997E-2</v>
      </c>
      <c r="F41" s="1">
        <v>1.4183718121785201E-3</v>
      </c>
      <c r="G41" s="1">
        <v>2.7430220507085299E-2</v>
      </c>
      <c r="H41" s="1">
        <v>0.39956583641469501</v>
      </c>
      <c r="I41" s="1">
        <v>0.10262522846460299</v>
      </c>
    </row>
    <row r="44" spans="1:9" x14ac:dyDescent="0.25">
      <c r="A44" s="31" t="s">
        <v>78</v>
      </c>
      <c r="B44" s="31"/>
      <c r="C44" s="31"/>
      <c r="D44" s="31"/>
      <c r="E44" s="31"/>
      <c r="F44" s="31"/>
      <c r="G44" s="31"/>
      <c r="H44" s="31"/>
      <c r="I44" s="31"/>
    </row>
    <row r="45" spans="1:9" x14ac:dyDescent="0.25">
      <c r="A45" s="4" t="s">
        <v>64</v>
      </c>
      <c r="B45" s="4" t="s">
        <v>5</v>
      </c>
      <c r="C45" s="4" t="s">
        <v>66</v>
      </c>
      <c r="D45" s="4" t="s">
        <v>67</v>
      </c>
      <c r="E45" s="4" t="s">
        <v>68</v>
      </c>
      <c r="F45" s="4" t="s">
        <v>69</v>
      </c>
      <c r="G45" s="4" t="s">
        <v>70</v>
      </c>
      <c r="H45" s="4" t="s">
        <v>71</v>
      </c>
      <c r="I45" s="4" t="s">
        <v>72</v>
      </c>
    </row>
    <row r="46" spans="1:9" x14ac:dyDescent="0.25">
      <c r="A46" s="2" t="s">
        <v>120</v>
      </c>
      <c r="B46" s="2" t="s">
        <v>107</v>
      </c>
      <c r="C46" s="2">
        <v>0.57657551951706398</v>
      </c>
      <c r="D46" s="2">
        <v>0.91475239023566202</v>
      </c>
      <c r="E46" s="2">
        <v>0.65281619317829598</v>
      </c>
      <c r="F46" s="2">
        <v>0.53242966532707203</v>
      </c>
      <c r="G46" s="2">
        <v>0.62206885777413801</v>
      </c>
      <c r="H46" s="2">
        <v>0.45882589183747802</v>
      </c>
      <c r="I46" s="2">
        <v>0.39420407265424701</v>
      </c>
    </row>
    <row r="47" spans="1:9" x14ac:dyDescent="0.25">
      <c r="A47" s="2" t="s">
        <v>120</v>
      </c>
      <c r="B47" s="2" t="s">
        <v>108</v>
      </c>
      <c r="C47" s="2">
        <v>0.45468364842235998</v>
      </c>
      <c r="D47" s="2">
        <v>0.71411724202334903</v>
      </c>
      <c r="E47" s="2">
        <v>0.83320243284106299</v>
      </c>
      <c r="F47" s="2">
        <v>0.43904618360102199</v>
      </c>
      <c r="G47" s="2">
        <v>0.535804638639092</v>
      </c>
      <c r="H47" s="2">
        <v>0.46374453231692297</v>
      </c>
      <c r="I47" s="2">
        <v>0.39121876470744599</v>
      </c>
    </row>
    <row r="48" spans="1:9" x14ac:dyDescent="0.25">
      <c r="A48" s="2" t="s">
        <v>120</v>
      </c>
      <c r="B48" s="2" t="s">
        <v>109</v>
      </c>
      <c r="C48" s="2">
        <v>0.360504747368395</v>
      </c>
      <c r="D48" s="2">
        <v>0.65179709345102299</v>
      </c>
      <c r="E48" s="2">
        <v>0.53409258835017703</v>
      </c>
      <c r="F48" s="2">
        <v>0.581790367141366</v>
      </c>
      <c r="G48" s="2">
        <v>0.52133472636342004</v>
      </c>
      <c r="H48" s="2">
        <v>0.53783697076141801</v>
      </c>
      <c r="I48" s="2">
        <v>0.36472668871283498</v>
      </c>
    </row>
    <row r="49" spans="1:9" x14ac:dyDescent="0.25">
      <c r="A49" s="2" t="s">
        <v>120</v>
      </c>
      <c r="B49" s="2" t="s">
        <v>110</v>
      </c>
      <c r="C49" s="2">
        <v>0.35753021948039498</v>
      </c>
      <c r="D49" s="2">
        <v>0.63589769415557396</v>
      </c>
      <c r="E49" s="2">
        <v>0.67543643526732899</v>
      </c>
      <c r="F49" s="2">
        <v>0.45855571515858201</v>
      </c>
      <c r="G49" s="2">
        <v>0.64432164654135704</v>
      </c>
      <c r="H49" s="2">
        <v>0.45638075098395298</v>
      </c>
      <c r="I49" s="2">
        <v>0.34896454308182001</v>
      </c>
    </row>
    <row r="50" spans="1:9" x14ac:dyDescent="0.25">
      <c r="A50" s="2" t="s">
        <v>120</v>
      </c>
      <c r="B50" s="2" t="s">
        <v>111</v>
      </c>
      <c r="C50" s="2">
        <v>0.233112648129463</v>
      </c>
      <c r="D50" s="2">
        <v>0.43168393895029999</v>
      </c>
      <c r="E50" s="2">
        <v>0.43877693824469999</v>
      </c>
      <c r="F50" s="2">
        <v>0.46473303809762001</v>
      </c>
      <c r="G50" s="2">
        <v>0.50234296359121799</v>
      </c>
      <c r="H50" s="2">
        <v>0.39723394438624399</v>
      </c>
      <c r="I50" s="2">
        <v>0.35982229746878103</v>
      </c>
    </row>
    <row r="51" spans="1:9" x14ac:dyDescent="0.25">
      <c r="A51" s="2" t="s">
        <v>121</v>
      </c>
      <c r="B51" s="2" t="s">
        <v>107</v>
      </c>
      <c r="C51" s="2">
        <v>0.28798077255487398</v>
      </c>
      <c r="D51" s="2">
        <v>0.67674592137336698</v>
      </c>
      <c r="E51" s="2">
        <v>0.50882385112345196</v>
      </c>
      <c r="F51" s="2">
        <v>0.35855586174875498</v>
      </c>
      <c r="G51" s="2">
        <v>0.48769512213766603</v>
      </c>
      <c r="H51" s="2">
        <v>0.25366668123751901</v>
      </c>
      <c r="I51" s="2">
        <v>0.24363487027585501</v>
      </c>
    </row>
    <row r="52" spans="1:9" x14ac:dyDescent="0.25">
      <c r="A52" s="2" t="s">
        <v>121</v>
      </c>
      <c r="B52" s="2" t="s">
        <v>108</v>
      </c>
      <c r="C52" s="2">
        <v>0.25453222915530199</v>
      </c>
      <c r="D52" s="2">
        <v>0.53904461674392201</v>
      </c>
      <c r="E52" s="2">
        <v>0.81120738759636901</v>
      </c>
      <c r="F52" s="2">
        <v>0.36540757864713702</v>
      </c>
      <c r="G52" s="2">
        <v>0.45438180677592799</v>
      </c>
      <c r="H52" s="2">
        <v>0.33819798845797799</v>
      </c>
      <c r="I52" s="2">
        <v>0.302508077584207</v>
      </c>
    </row>
    <row r="53" spans="1:9" x14ac:dyDescent="0.25">
      <c r="A53" s="2" t="s">
        <v>121</v>
      </c>
      <c r="B53" s="2" t="s">
        <v>109</v>
      </c>
      <c r="C53" s="2">
        <v>0.23729689419269601</v>
      </c>
      <c r="D53" s="2">
        <v>0.56752399541437604</v>
      </c>
      <c r="E53" s="2">
        <v>0.481648650020361</v>
      </c>
      <c r="F53" s="2">
        <v>0.54255630820989598</v>
      </c>
      <c r="G53" s="2">
        <v>0.46215159818530099</v>
      </c>
      <c r="H53" s="2">
        <v>0.32002625521272399</v>
      </c>
      <c r="I53" s="2">
        <v>0.27167929802089902</v>
      </c>
    </row>
    <row r="54" spans="1:9" x14ac:dyDescent="0.25">
      <c r="A54" s="2" t="s">
        <v>121</v>
      </c>
      <c r="B54" s="2" t="s">
        <v>110</v>
      </c>
      <c r="C54" s="2">
        <v>0.23117931559681901</v>
      </c>
      <c r="D54" s="2">
        <v>0.56282961741089799</v>
      </c>
      <c r="E54" s="2">
        <v>0.65775639377534401</v>
      </c>
      <c r="F54" s="2">
        <v>0.38907977286726197</v>
      </c>
      <c r="G54" s="2">
        <v>0.58881253935396705</v>
      </c>
      <c r="H54" s="2">
        <v>0.31767531763762202</v>
      </c>
      <c r="I54" s="2">
        <v>0.26167519390582999</v>
      </c>
    </row>
    <row r="55" spans="1:9" x14ac:dyDescent="0.25">
      <c r="A55" s="2" t="s">
        <v>121</v>
      </c>
      <c r="B55" s="2" t="s">
        <v>111</v>
      </c>
      <c r="C55" s="2">
        <v>0.14543714933097401</v>
      </c>
      <c r="D55" s="2">
        <v>0.35580534022301402</v>
      </c>
      <c r="E55" s="2">
        <v>0.404350040480494</v>
      </c>
      <c r="F55" s="2">
        <v>0.39249011315405402</v>
      </c>
      <c r="G55" s="2">
        <v>0.43573775328695802</v>
      </c>
      <c r="H55" s="2">
        <v>0.31220642849802999</v>
      </c>
      <c r="I55" s="2">
        <v>0.30513613019138602</v>
      </c>
    </row>
    <row r="56" spans="1:9" x14ac:dyDescent="0.25">
      <c r="A56" s="2" t="s">
        <v>122</v>
      </c>
      <c r="B56" s="2" t="s">
        <v>107</v>
      </c>
      <c r="C56" s="2">
        <v>0.23586207535117901</v>
      </c>
      <c r="D56" s="2">
        <v>0.10833399137482</v>
      </c>
      <c r="E56" s="2">
        <v>0.22900761105120199</v>
      </c>
      <c r="F56" s="2">
        <v>0.14298938913270801</v>
      </c>
      <c r="G56" s="2">
        <v>0.117622688412666</v>
      </c>
      <c r="H56" s="2">
        <v>8.70175426825881E-2</v>
      </c>
      <c r="I56" s="2">
        <v>0.110072083771229</v>
      </c>
    </row>
    <row r="57" spans="1:9" x14ac:dyDescent="0.25">
      <c r="A57" s="2" t="s">
        <v>122</v>
      </c>
      <c r="B57" s="2" t="s">
        <v>108</v>
      </c>
      <c r="C57" s="2">
        <v>0.180788722354919</v>
      </c>
      <c r="D57" s="2">
        <v>0.13913332950323801</v>
      </c>
      <c r="E57" s="2">
        <v>0.109025405254215</v>
      </c>
      <c r="F57" s="2">
        <v>8.7655283277854296E-2</v>
      </c>
      <c r="G57" s="2">
        <v>9.4667164376005503E-2</v>
      </c>
      <c r="H57" s="2">
        <v>8.3149998681619805E-2</v>
      </c>
      <c r="I57" s="2">
        <v>0.12930757366120799</v>
      </c>
    </row>
    <row r="58" spans="1:9" x14ac:dyDescent="0.25">
      <c r="A58" s="2" t="s">
        <v>122</v>
      </c>
      <c r="B58" s="2" t="s">
        <v>109</v>
      </c>
      <c r="C58" s="2">
        <v>0.12126131914556</v>
      </c>
      <c r="D58" s="2">
        <v>0.100815622135997</v>
      </c>
      <c r="E58" s="2">
        <v>0.12836427194997699</v>
      </c>
      <c r="F58" s="2">
        <v>8.3978485781699405E-2</v>
      </c>
      <c r="G58" s="2">
        <v>6.6913996124640093E-2</v>
      </c>
      <c r="H58" s="2">
        <v>6.6864222753793001E-2</v>
      </c>
      <c r="I58" s="2">
        <v>0.10475084418430899</v>
      </c>
    </row>
    <row r="59" spans="1:9" x14ac:dyDescent="0.25">
      <c r="A59" s="2" t="s">
        <v>122</v>
      </c>
      <c r="B59" s="2" t="s">
        <v>110</v>
      </c>
      <c r="C59" s="2">
        <v>0.112975179217756</v>
      </c>
      <c r="D59" s="2">
        <v>5.57879859115928E-2</v>
      </c>
      <c r="E59" s="2">
        <v>7.3370477184653296E-2</v>
      </c>
      <c r="F59" s="2">
        <v>8.8802829850465101E-2</v>
      </c>
      <c r="G59" s="2">
        <v>7.7813747338950606E-2</v>
      </c>
      <c r="H59" s="2">
        <v>6.4064812613651198E-2</v>
      </c>
      <c r="I59" s="2">
        <v>4.58630354842171E-2</v>
      </c>
    </row>
    <row r="60" spans="1:9" x14ac:dyDescent="0.25">
      <c r="A60" s="2" t="s">
        <v>122</v>
      </c>
      <c r="B60" s="2" t="s">
        <v>111</v>
      </c>
      <c r="C60" s="2">
        <v>6.8051525158807594E-2</v>
      </c>
      <c r="D60" s="2">
        <v>4.47063939645886E-2</v>
      </c>
      <c r="E60" s="2">
        <v>5.88302384130657E-2</v>
      </c>
      <c r="F60" s="2">
        <v>5.45874412637204E-2</v>
      </c>
      <c r="G60" s="2">
        <v>4.5940987183712402E-2</v>
      </c>
      <c r="H60" s="2">
        <v>5.2839319687336697E-2</v>
      </c>
      <c r="I60" s="2">
        <v>4.6897365245968103E-2</v>
      </c>
    </row>
    <row r="61" spans="1:9" x14ac:dyDescent="0.25">
      <c r="A61" s="2" t="s">
        <v>123</v>
      </c>
      <c r="B61" s="2" t="s">
        <v>107</v>
      </c>
      <c r="C61" s="2">
        <v>0.33856241498142498</v>
      </c>
      <c r="D61" s="2">
        <v>0.54253078997135196</v>
      </c>
      <c r="E61" s="2">
        <v>0.30295473989099297</v>
      </c>
      <c r="F61" s="2">
        <v>0.275350362062454</v>
      </c>
      <c r="G61" s="2">
        <v>0.362377357669175</v>
      </c>
      <c r="H61" s="2">
        <v>0.239303451962769</v>
      </c>
      <c r="I61" s="2">
        <v>0.197001593187451</v>
      </c>
    </row>
    <row r="62" spans="1:9" x14ac:dyDescent="0.25">
      <c r="A62" s="2" t="s">
        <v>123</v>
      </c>
      <c r="B62" s="2" t="s">
        <v>108</v>
      </c>
      <c r="C62" s="2">
        <v>0.26509403251111502</v>
      </c>
      <c r="D62" s="2">
        <v>0.34556307364255201</v>
      </c>
      <c r="E62" s="2">
        <v>0.21275852341204901</v>
      </c>
      <c r="F62" s="2">
        <v>0.21095392294228099</v>
      </c>
      <c r="G62" s="2">
        <v>0.25153558235615497</v>
      </c>
      <c r="H62" s="2">
        <v>0.189639744348824</v>
      </c>
      <c r="I62" s="2">
        <v>0.16590469749644399</v>
      </c>
    </row>
    <row r="63" spans="1:9" x14ac:dyDescent="0.25">
      <c r="A63" s="2" t="s">
        <v>123</v>
      </c>
      <c r="B63" s="2" t="s">
        <v>109</v>
      </c>
      <c r="C63" s="2">
        <v>0.152535713277757</v>
      </c>
      <c r="D63" s="2">
        <v>0.23578666150569899</v>
      </c>
      <c r="E63" s="2">
        <v>0.160895544104278</v>
      </c>
      <c r="F63" s="2">
        <v>0.25125781539827602</v>
      </c>
      <c r="G63" s="2">
        <v>0.210514408536255</v>
      </c>
      <c r="H63" s="2">
        <v>0.23824544623494101</v>
      </c>
      <c r="I63" s="2">
        <v>0.14780921628698701</v>
      </c>
    </row>
    <row r="64" spans="1:9" x14ac:dyDescent="0.25">
      <c r="A64" s="2" t="s">
        <v>123</v>
      </c>
      <c r="B64" s="2" t="s">
        <v>110</v>
      </c>
      <c r="C64" s="2">
        <v>0.22417055442929301</v>
      </c>
      <c r="D64" s="2">
        <v>0.237806141376495</v>
      </c>
      <c r="E64" s="2">
        <v>0.15984980855137099</v>
      </c>
      <c r="F64" s="2">
        <v>0.14119731495156901</v>
      </c>
      <c r="G64" s="2">
        <v>0.20660059526562699</v>
      </c>
      <c r="H64" s="2">
        <v>0.20798561163246601</v>
      </c>
      <c r="I64" s="2">
        <v>0.14820132637396499</v>
      </c>
    </row>
    <row r="65" spans="1:9" x14ac:dyDescent="0.25">
      <c r="A65" s="2" t="s">
        <v>123</v>
      </c>
      <c r="B65" s="2" t="s">
        <v>111</v>
      </c>
      <c r="C65" s="2">
        <v>0.12812296627089401</v>
      </c>
      <c r="D65" s="2">
        <v>0.18851727945730101</v>
      </c>
      <c r="E65" s="2">
        <v>0.143928511533886</v>
      </c>
      <c r="F65" s="2">
        <v>0.17474704654887299</v>
      </c>
      <c r="G65" s="2">
        <v>0.13922469224780801</v>
      </c>
      <c r="H65" s="2">
        <v>0.17275527352467199</v>
      </c>
      <c r="I65" s="2">
        <v>0.13646803563460699</v>
      </c>
    </row>
    <row r="66" spans="1:9" x14ac:dyDescent="0.25">
      <c r="A66" s="2" t="s">
        <v>124</v>
      </c>
      <c r="B66" s="2" t="s">
        <v>107</v>
      </c>
      <c r="C66" s="2">
        <v>0.24240154307335601</v>
      </c>
      <c r="D66" s="2">
        <v>0.29290162492543498</v>
      </c>
      <c r="E66" s="2">
        <v>0.18774663330987101</v>
      </c>
      <c r="F66" s="2">
        <v>0.20042173564434099</v>
      </c>
      <c r="G66" s="2">
        <v>0.236943806521595</v>
      </c>
      <c r="H66" s="2">
        <v>0.16908731777221001</v>
      </c>
      <c r="I66" s="2">
        <v>0.13086348772049</v>
      </c>
    </row>
    <row r="67" spans="1:9" x14ac:dyDescent="0.25">
      <c r="A67" s="2" t="s">
        <v>124</v>
      </c>
      <c r="B67" s="2" t="s">
        <v>108</v>
      </c>
      <c r="C67" s="2">
        <v>0.109676097054034</v>
      </c>
      <c r="D67" s="2">
        <v>0.18157955491915301</v>
      </c>
      <c r="E67" s="2">
        <v>0.101602240465581</v>
      </c>
      <c r="F67" s="2">
        <v>0.101266428828239</v>
      </c>
      <c r="G67" s="2">
        <v>0.12389859184622801</v>
      </c>
      <c r="H67" s="2">
        <v>0.125423900317401</v>
      </c>
      <c r="I67" s="2">
        <v>9.4476732192561003E-2</v>
      </c>
    </row>
    <row r="68" spans="1:9" x14ac:dyDescent="0.25">
      <c r="A68" s="2" t="s">
        <v>124</v>
      </c>
      <c r="B68" s="2" t="s">
        <v>109</v>
      </c>
      <c r="C68" s="2">
        <v>0.14745994703844201</v>
      </c>
      <c r="D68" s="2">
        <v>0.143091904465109</v>
      </c>
      <c r="E68" s="2">
        <v>6.7293044412508607E-2</v>
      </c>
      <c r="F68" s="2">
        <v>7.5960613321512896E-2</v>
      </c>
      <c r="G68" s="2">
        <v>9.3407643726095599E-2</v>
      </c>
      <c r="H68" s="2">
        <v>9.3312235549092307E-2</v>
      </c>
      <c r="I68" s="2">
        <v>7.9287006519734901E-2</v>
      </c>
    </row>
    <row r="69" spans="1:9" x14ac:dyDescent="0.25">
      <c r="A69" s="2" t="s">
        <v>124</v>
      </c>
      <c r="B69" s="2" t="s">
        <v>110</v>
      </c>
      <c r="C69" s="2">
        <v>8.8866910664364696E-2</v>
      </c>
      <c r="D69" s="2">
        <v>0.14562640571966801</v>
      </c>
      <c r="E69" s="2">
        <v>6.2792241806164398E-2</v>
      </c>
      <c r="F69" s="2">
        <v>9.7165635088458699E-2</v>
      </c>
      <c r="G69" s="2">
        <v>7.6966820051893606E-2</v>
      </c>
      <c r="H69" s="2">
        <v>9.0352375991642503E-2</v>
      </c>
      <c r="I69" s="2">
        <v>6.7580549512058496E-2</v>
      </c>
    </row>
    <row r="70" spans="1:9" x14ac:dyDescent="0.25">
      <c r="A70" s="2" t="s">
        <v>124</v>
      </c>
      <c r="B70" s="2" t="s">
        <v>111</v>
      </c>
      <c r="C70" s="2">
        <v>7.7291112393140807E-2</v>
      </c>
      <c r="D70" s="2">
        <v>8.6342671420425204E-2</v>
      </c>
      <c r="E70" s="2">
        <v>2.8280218248255599E-2</v>
      </c>
      <c r="F70" s="2">
        <v>7.2454434121027603E-2</v>
      </c>
      <c r="G70" s="2">
        <v>6.6303502535447506E-2</v>
      </c>
      <c r="H70" s="2">
        <v>6.2996521592140198E-2</v>
      </c>
      <c r="I70" s="2">
        <v>5.2770064212381798E-2</v>
      </c>
    </row>
    <row r="71" spans="1:9" x14ac:dyDescent="0.25">
      <c r="A71" s="2" t="s">
        <v>125</v>
      </c>
      <c r="B71" s="2" t="s">
        <v>107</v>
      </c>
      <c r="C71" s="2">
        <v>0.116227567195892</v>
      </c>
      <c r="D71" s="2">
        <v>0.12764013372361699</v>
      </c>
      <c r="E71" s="2">
        <v>0.13048427645117</v>
      </c>
      <c r="F71" s="2">
        <v>0.16685455339029401</v>
      </c>
      <c r="G71" s="2">
        <v>0.17564040608704101</v>
      </c>
      <c r="H71" s="2">
        <v>0.15484873438253999</v>
      </c>
      <c r="I71" s="2">
        <v>0.19453581189736699</v>
      </c>
    </row>
    <row r="72" spans="1:9" x14ac:dyDescent="0.25">
      <c r="A72" s="2" t="s">
        <v>125</v>
      </c>
      <c r="B72" s="2" t="s">
        <v>108</v>
      </c>
      <c r="C72" s="2">
        <v>0.122122571337968</v>
      </c>
      <c r="D72" s="2">
        <v>8.5424009012058405E-2</v>
      </c>
      <c r="E72" s="2">
        <v>7.0441758725792197E-2</v>
      </c>
      <c r="F72" s="2">
        <v>8.9612975716590895E-2</v>
      </c>
      <c r="G72" s="2">
        <v>0.117222836706787</v>
      </c>
      <c r="H72" s="2">
        <v>0.16938919434323901</v>
      </c>
      <c r="I72" s="2">
        <v>0.153617351315916</v>
      </c>
    </row>
    <row r="73" spans="1:9" x14ac:dyDescent="0.25">
      <c r="A73" s="2" t="s">
        <v>125</v>
      </c>
      <c r="B73" s="2" t="s">
        <v>109</v>
      </c>
      <c r="C73" s="2">
        <v>0.10944901732727901</v>
      </c>
      <c r="D73" s="2">
        <v>8.8701734784990494E-2</v>
      </c>
      <c r="E73" s="2">
        <v>3.6364182597026201E-2</v>
      </c>
      <c r="F73" s="2">
        <v>7.2704959893599194E-2</v>
      </c>
      <c r="G73" s="2">
        <v>7.7362050069495994E-2</v>
      </c>
      <c r="H73" s="2">
        <v>0.101298384834081</v>
      </c>
      <c r="I73" s="2">
        <v>0.13662449782714201</v>
      </c>
    </row>
    <row r="74" spans="1:9" x14ac:dyDescent="0.25">
      <c r="A74" s="2" t="s">
        <v>125</v>
      </c>
      <c r="B74" s="2" t="s">
        <v>110</v>
      </c>
      <c r="C74" s="2">
        <v>6.2177638756111299E-2</v>
      </c>
      <c r="D74" s="2">
        <v>5.3655810188502101E-2</v>
      </c>
      <c r="E74" s="2">
        <v>4.9988919636234599E-2</v>
      </c>
      <c r="F74" s="2">
        <v>9.4131811056286097E-2</v>
      </c>
      <c r="G74" s="2">
        <v>6.6537788370624198E-2</v>
      </c>
      <c r="H74" s="2">
        <v>6.9466856075450806E-2</v>
      </c>
      <c r="I74" s="2">
        <v>0.162238755729049</v>
      </c>
    </row>
    <row r="75" spans="1:9" x14ac:dyDescent="0.25">
      <c r="A75" s="2" t="s">
        <v>125</v>
      </c>
      <c r="B75" s="2" t="s">
        <v>111</v>
      </c>
      <c r="C75" s="2">
        <v>2.80712905805558E-2</v>
      </c>
      <c r="D75" s="2">
        <v>3.7878751754760701E-2</v>
      </c>
      <c r="E75" s="2">
        <v>2.9817663016729098E-2</v>
      </c>
      <c r="F75" s="2">
        <v>3.9504226879216703E-2</v>
      </c>
      <c r="G75" s="2">
        <v>8.7167427409440307E-2</v>
      </c>
      <c r="H75" s="2">
        <v>0.10481650242582</v>
      </c>
      <c r="I75" s="2">
        <v>7.5283751357346801E-2</v>
      </c>
    </row>
    <row r="76" spans="1:9" x14ac:dyDescent="0.25">
      <c r="A76" s="2" t="s">
        <v>126</v>
      </c>
      <c r="B76" s="2" t="s">
        <v>107</v>
      </c>
      <c r="C76" s="2">
        <v>9.7039667889475795E-2</v>
      </c>
      <c r="D76" s="2">
        <v>0.18093177350237999</v>
      </c>
      <c r="E76" s="2">
        <v>7.0322939427569495E-2</v>
      </c>
      <c r="F76" s="2">
        <v>5.8715537306852604E-3</v>
      </c>
      <c r="G76" s="2">
        <v>4.2581284651532797E-2</v>
      </c>
      <c r="H76" s="2">
        <v>0.212706113234162</v>
      </c>
      <c r="I76" s="2">
        <v>8.9614553144201595E-2</v>
      </c>
    </row>
    <row r="77" spans="1:9" x14ac:dyDescent="0.25">
      <c r="A77" s="2" t="s">
        <v>126</v>
      </c>
      <c r="B77" s="2" t="s">
        <v>108</v>
      </c>
      <c r="C77" s="2">
        <v>6.7615124862641096E-2</v>
      </c>
      <c r="D77" s="2">
        <v>9.4580929726362201E-2</v>
      </c>
      <c r="E77" s="2">
        <v>6.9659657310694498E-2</v>
      </c>
      <c r="F77" s="2">
        <v>1.20823744509835E-2</v>
      </c>
      <c r="G77" s="2">
        <v>3.9925886085256899E-2</v>
      </c>
      <c r="H77" s="2">
        <v>0.109398318454623</v>
      </c>
      <c r="I77" s="2">
        <v>6.7930843215435702E-2</v>
      </c>
    </row>
    <row r="78" spans="1:9" x14ac:dyDescent="0.25">
      <c r="A78" s="2" t="s">
        <v>126</v>
      </c>
      <c r="B78" s="2" t="s">
        <v>109</v>
      </c>
      <c r="C78" s="2">
        <v>2.2923263895791E-2</v>
      </c>
      <c r="D78" s="2">
        <v>7.73687614127994E-2</v>
      </c>
      <c r="E78" s="2">
        <v>4.5142485760152298E-2</v>
      </c>
      <c r="F78" s="2">
        <v>6.2318547861650603E-3</v>
      </c>
      <c r="G78" s="2">
        <v>4.32719010859728E-2</v>
      </c>
      <c r="H78" s="2">
        <v>0.12595283333212101</v>
      </c>
      <c r="I78" s="2">
        <v>4.2883271817117902E-2</v>
      </c>
    </row>
    <row r="79" spans="1:9" x14ac:dyDescent="0.25">
      <c r="A79" s="2" t="s">
        <v>126</v>
      </c>
      <c r="B79" s="2" t="s">
        <v>110</v>
      </c>
      <c r="C79" s="2">
        <v>2.3766614322084899E-2</v>
      </c>
      <c r="D79" s="2">
        <v>5.8964517666026901E-2</v>
      </c>
      <c r="E79" s="2">
        <v>1.9585406698752202E-2</v>
      </c>
      <c r="F79" s="2">
        <v>1.1567073670448701E-3</v>
      </c>
      <c r="G79" s="2">
        <v>4.3609330896288198E-2</v>
      </c>
      <c r="H79" s="2">
        <v>8.2195788854733096E-2</v>
      </c>
      <c r="I79" s="2">
        <v>4.5576429693028303E-2</v>
      </c>
    </row>
    <row r="80" spans="1:9" x14ac:dyDescent="0.25">
      <c r="A80" s="2" t="s">
        <v>126</v>
      </c>
      <c r="B80" s="2" t="s">
        <v>111</v>
      </c>
      <c r="C80" s="2">
        <v>2.6915958733297898E-2</v>
      </c>
      <c r="D80" s="2">
        <v>0.101870519574732</v>
      </c>
      <c r="E80" s="2">
        <v>2.18063112697564E-2</v>
      </c>
      <c r="F80" s="2">
        <v>1.0741263395175301E-3</v>
      </c>
      <c r="G80" s="2">
        <v>1.16524228360504E-2</v>
      </c>
      <c r="H80" s="2">
        <v>7.7374168904498206E-2</v>
      </c>
      <c r="I80" s="2">
        <v>3.2540148822590702E-2</v>
      </c>
    </row>
    <row r="83" spans="1:9" x14ac:dyDescent="0.25">
      <c r="A83" s="31" t="s">
        <v>79</v>
      </c>
      <c r="B83" s="31"/>
      <c r="C83" s="31"/>
      <c r="D83" s="31"/>
      <c r="E83" s="31"/>
      <c r="F83" s="31"/>
      <c r="G83" s="31"/>
      <c r="H83" s="31"/>
      <c r="I83" s="31"/>
    </row>
    <row r="84" spans="1:9" x14ac:dyDescent="0.25">
      <c r="A84" s="4" t="s">
        <v>64</v>
      </c>
      <c r="B84" s="4" t="s">
        <v>5</v>
      </c>
      <c r="C84" s="4" t="s">
        <v>66</v>
      </c>
      <c r="D84" s="4" t="s">
        <v>67</v>
      </c>
      <c r="E84" s="4" t="s">
        <v>68</v>
      </c>
      <c r="F84" s="4" t="s">
        <v>69</v>
      </c>
      <c r="G84" s="4" t="s">
        <v>70</v>
      </c>
      <c r="H84" s="4" t="s">
        <v>71</v>
      </c>
      <c r="I84" s="4" t="s">
        <v>72</v>
      </c>
    </row>
    <row r="85" spans="1:9" x14ac:dyDescent="0.25">
      <c r="A85" s="3" t="s">
        <v>120</v>
      </c>
      <c r="B85" s="3" t="s">
        <v>107</v>
      </c>
      <c r="C85" s="3">
        <v>771268</v>
      </c>
      <c r="D85" s="3">
        <v>799035</v>
      </c>
      <c r="E85" s="3">
        <v>841578</v>
      </c>
      <c r="F85" s="3">
        <v>887989</v>
      </c>
      <c r="G85" s="3">
        <v>916857</v>
      </c>
      <c r="H85" s="3">
        <v>1109162</v>
      </c>
      <c r="I85" s="3">
        <v>1157742</v>
      </c>
    </row>
    <row r="86" spans="1:9" x14ac:dyDescent="0.25">
      <c r="A86" s="3" t="s">
        <v>120</v>
      </c>
      <c r="B86" s="3" t="s">
        <v>108</v>
      </c>
      <c r="C86" s="3">
        <v>846877</v>
      </c>
      <c r="D86" s="3">
        <v>868772</v>
      </c>
      <c r="E86" s="3">
        <v>904552</v>
      </c>
      <c r="F86" s="3">
        <v>954893</v>
      </c>
      <c r="G86" s="3">
        <v>988165</v>
      </c>
      <c r="H86" s="3">
        <v>1120764</v>
      </c>
      <c r="I86" s="3">
        <v>1207152</v>
      </c>
    </row>
    <row r="87" spans="1:9" x14ac:dyDescent="0.25">
      <c r="A87" s="3" t="s">
        <v>120</v>
      </c>
      <c r="B87" s="3" t="s">
        <v>109</v>
      </c>
      <c r="C87" s="3">
        <v>880816</v>
      </c>
      <c r="D87" s="3">
        <v>892990</v>
      </c>
      <c r="E87" s="3">
        <v>954943</v>
      </c>
      <c r="F87" s="3">
        <v>979360</v>
      </c>
      <c r="G87" s="3">
        <v>1019406</v>
      </c>
      <c r="H87" s="3">
        <v>1179968</v>
      </c>
      <c r="I87" s="3">
        <v>1221862</v>
      </c>
    </row>
    <row r="88" spans="1:9" x14ac:dyDescent="0.25">
      <c r="A88" s="3" t="s">
        <v>120</v>
      </c>
      <c r="B88" s="3" t="s">
        <v>110</v>
      </c>
      <c r="C88" s="3">
        <v>896295</v>
      </c>
      <c r="D88" s="3">
        <v>918700</v>
      </c>
      <c r="E88" s="3">
        <v>947992</v>
      </c>
      <c r="F88" s="3">
        <v>1003159</v>
      </c>
      <c r="G88" s="3">
        <v>1033644</v>
      </c>
      <c r="H88" s="3">
        <v>1191241</v>
      </c>
      <c r="I88" s="3">
        <v>1265017</v>
      </c>
    </row>
    <row r="89" spans="1:9" x14ac:dyDescent="0.25">
      <c r="A89" s="3" t="s">
        <v>120</v>
      </c>
      <c r="B89" s="3" t="s">
        <v>111</v>
      </c>
      <c r="C89" s="3">
        <v>929304</v>
      </c>
      <c r="D89" s="3">
        <v>957371</v>
      </c>
      <c r="E89" s="3">
        <v>1017080</v>
      </c>
      <c r="F89" s="3">
        <v>1046921</v>
      </c>
      <c r="G89" s="3">
        <v>1101625</v>
      </c>
      <c r="H89" s="3">
        <v>1234705</v>
      </c>
      <c r="I89" s="3">
        <v>1302259</v>
      </c>
    </row>
    <row r="90" spans="1:9" x14ac:dyDescent="0.25">
      <c r="A90" s="3" t="s">
        <v>121</v>
      </c>
      <c r="B90" s="3" t="s">
        <v>107</v>
      </c>
      <c r="C90" s="3">
        <v>42187</v>
      </c>
      <c r="D90" s="3">
        <v>85792</v>
      </c>
      <c r="E90" s="3">
        <v>109117</v>
      </c>
      <c r="F90" s="3">
        <v>120757</v>
      </c>
      <c r="G90" s="3">
        <v>131556</v>
      </c>
      <c r="H90" s="3">
        <v>82426</v>
      </c>
      <c r="I90" s="3">
        <v>77295</v>
      </c>
    </row>
    <row r="91" spans="1:9" x14ac:dyDescent="0.25">
      <c r="A91" s="3" t="s">
        <v>121</v>
      </c>
      <c r="B91" s="3" t="s">
        <v>108</v>
      </c>
      <c r="C91" s="3">
        <v>32655</v>
      </c>
      <c r="D91" s="3">
        <v>75976</v>
      </c>
      <c r="E91" s="3">
        <v>112149</v>
      </c>
      <c r="F91" s="3">
        <v>106917</v>
      </c>
      <c r="G91" s="3">
        <v>121103</v>
      </c>
      <c r="H91" s="3">
        <v>97589</v>
      </c>
      <c r="I91" s="3">
        <v>89632</v>
      </c>
    </row>
    <row r="92" spans="1:9" x14ac:dyDescent="0.25">
      <c r="A92" s="3" t="s">
        <v>121</v>
      </c>
      <c r="B92" s="3" t="s">
        <v>109</v>
      </c>
      <c r="C92" s="3">
        <v>26354</v>
      </c>
      <c r="D92" s="3">
        <v>73184</v>
      </c>
      <c r="E92" s="3">
        <v>89409</v>
      </c>
      <c r="F92" s="3">
        <v>101676</v>
      </c>
      <c r="G92" s="3">
        <v>115346</v>
      </c>
      <c r="H92" s="3">
        <v>69262</v>
      </c>
      <c r="I92" s="3">
        <v>74032</v>
      </c>
    </row>
    <row r="93" spans="1:9" x14ac:dyDescent="0.25">
      <c r="A93" s="3" t="s">
        <v>121</v>
      </c>
      <c r="B93" s="3" t="s">
        <v>110</v>
      </c>
      <c r="C93" s="3">
        <v>22142</v>
      </c>
      <c r="D93" s="3">
        <v>59185</v>
      </c>
      <c r="E93" s="3">
        <v>84949</v>
      </c>
      <c r="F93" s="3">
        <v>82731</v>
      </c>
      <c r="G93" s="3">
        <v>115490</v>
      </c>
      <c r="H93" s="3">
        <v>71735</v>
      </c>
      <c r="I93" s="3">
        <v>68608</v>
      </c>
    </row>
    <row r="94" spans="1:9" x14ac:dyDescent="0.25">
      <c r="A94" s="3" t="s">
        <v>121</v>
      </c>
      <c r="B94" s="3" t="s">
        <v>111</v>
      </c>
      <c r="C94" s="3">
        <v>6738</v>
      </c>
      <c r="D94" s="3">
        <v>35795</v>
      </c>
      <c r="E94" s="3">
        <v>44018</v>
      </c>
      <c r="F94" s="3">
        <v>54289</v>
      </c>
      <c r="G94" s="3">
        <v>72107</v>
      </c>
      <c r="H94" s="3">
        <v>54802</v>
      </c>
      <c r="I94" s="3">
        <v>57251</v>
      </c>
    </row>
    <row r="95" spans="1:9" x14ac:dyDescent="0.25">
      <c r="A95" s="3" t="s">
        <v>122</v>
      </c>
      <c r="B95" s="3" t="s">
        <v>107</v>
      </c>
      <c r="C95" s="3">
        <v>21352</v>
      </c>
      <c r="D95" s="3">
        <v>8625</v>
      </c>
      <c r="E95" s="3">
        <v>20807</v>
      </c>
      <c r="F95" s="3">
        <v>18199</v>
      </c>
      <c r="G95" s="3">
        <v>13278</v>
      </c>
      <c r="H95" s="3">
        <v>8771</v>
      </c>
      <c r="I95" s="3">
        <v>15408</v>
      </c>
    </row>
    <row r="96" spans="1:9" x14ac:dyDescent="0.25">
      <c r="A96" s="3" t="s">
        <v>122</v>
      </c>
      <c r="B96" s="3" t="s">
        <v>108</v>
      </c>
      <c r="C96" s="3">
        <v>13624</v>
      </c>
      <c r="D96" s="3">
        <v>5708</v>
      </c>
      <c r="E96" s="3">
        <v>10345</v>
      </c>
      <c r="F96" s="3">
        <v>9097</v>
      </c>
      <c r="G96" s="3">
        <v>8185</v>
      </c>
      <c r="H96" s="3">
        <v>6467</v>
      </c>
      <c r="I96" s="3">
        <v>15128</v>
      </c>
    </row>
    <row r="97" spans="1:9" x14ac:dyDescent="0.25">
      <c r="A97" s="3" t="s">
        <v>122</v>
      </c>
      <c r="B97" s="3" t="s">
        <v>109</v>
      </c>
      <c r="C97" s="3">
        <v>7596</v>
      </c>
      <c r="D97" s="3">
        <v>3561</v>
      </c>
      <c r="E97" s="3">
        <v>7316</v>
      </c>
      <c r="F97" s="3">
        <v>7579</v>
      </c>
      <c r="G97" s="3">
        <v>5394</v>
      </c>
      <c r="H97" s="3">
        <v>4705</v>
      </c>
      <c r="I97" s="3">
        <v>9582</v>
      </c>
    </row>
    <row r="98" spans="1:9" x14ac:dyDescent="0.25">
      <c r="A98" s="3" t="s">
        <v>122</v>
      </c>
      <c r="B98" s="3" t="s">
        <v>110</v>
      </c>
      <c r="C98" s="3">
        <v>5893</v>
      </c>
      <c r="D98" s="3">
        <v>2739</v>
      </c>
      <c r="E98" s="3">
        <v>5014</v>
      </c>
      <c r="F98" s="3">
        <v>5512</v>
      </c>
      <c r="G98" s="3">
        <v>4201</v>
      </c>
      <c r="H98" s="3">
        <v>3505</v>
      </c>
      <c r="I98" s="3">
        <v>3111</v>
      </c>
    </row>
    <row r="99" spans="1:9" x14ac:dyDescent="0.25">
      <c r="A99" s="3" t="s">
        <v>122</v>
      </c>
      <c r="B99" s="3" t="s">
        <v>111</v>
      </c>
      <c r="C99" s="3">
        <v>2331</v>
      </c>
      <c r="D99" s="3">
        <v>1689</v>
      </c>
      <c r="E99" s="3">
        <v>3238</v>
      </c>
      <c r="F99" s="3">
        <v>2340</v>
      </c>
      <c r="G99" s="3">
        <v>2136</v>
      </c>
      <c r="H99" s="3">
        <v>1975</v>
      </c>
      <c r="I99" s="3">
        <v>2241</v>
      </c>
    </row>
    <row r="100" spans="1:9" x14ac:dyDescent="0.25">
      <c r="A100" s="3" t="s">
        <v>123</v>
      </c>
      <c r="B100" s="3" t="s">
        <v>107</v>
      </c>
      <c r="C100" s="3">
        <v>77929</v>
      </c>
      <c r="D100" s="3">
        <v>74857</v>
      </c>
      <c r="E100" s="3">
        <v>70929</v>
      </c>
      <c r="F100" s="3">
        <v>62015</v>
      </c>
      <c r="G100" s="3">
        <v>77917</v>
      </c>
      <c r="H100" s="3">
        <v>64334</v>
      </c>
      <c r="I100" s="3">
        <v>69797</v>
      </c>
    </row>
    <row r="101" spans="1:9" x14ac:dyDescent="0.25">
      <c r="A101" s="3" t="s">
        <v>123</v>
      </c>
      <c r="B101" s="3" t="s">
        <v>108</v>
      </c>
      <c r="C101" s="3">
        <v>42862</v>
      </c>
      <c r="D101" s="3">
        <v>41082</v>
      </c>
      <c r="E101" s="3">
        <v>40110</v>
      </c>
      <c r="F101" s="3">
        <v>36805</v>
      </c>
      <c r="G101" s="3">
        <v>48383</v>
      </c>
      <c r="H101" s="3">
        <v>51378</v>
      </c>
      <c r="I101" s="3">
        <v>49409</v>
      </c>
    </row>
    <row r="102" spans="1:9" x14ac:dyDescent="0.25">
      <c r="A102" s="3" t="s">
        <v>123</v>
      </c>
      <c r="B102" s="3" t="s">
        <v>109</v>
      </c>
      <c r="C102" s="3">
        <v>26990</v>
      </c>
      <c r="D102" s="3">
        <v>30247</v>
      </c>
      <c r="E102" s="3">
        <v>29512</v>
      </c>
      <c r="F102" s="3">
        <v>30877</v>
      </c>
      <c r="G102" s="3">
        <v>38030</v>
      </c>
      <c r="H102" s="3">
        <v>41051</v>
      </c>
      <c r="I102" s="3">
        <v>40029</v>
      </c>
    </row>
    <row r="103" spans="1:9" x14ac:dyDescent="0.25">
      <c r="A103" s="3" t="s">
        <v>123</v>
      </c>
      <c r="B103" s="3" t="s">
        <v>110</v>
      </c>
      <c r="C103" s="3">
        <v>21586</v>
      </c>
      <c r="D103" s="3">
        <v>24015</v>
      </c>
      <c r="E103" s="3">
        <v>22959</v>
      </c>
      <c r="F103" s="3">
        <v>21339</v>
      </c>
      <c r="G103" s="3">
        <v>30740</v>
      </c>
      <c r="H103" s="3">
        <v>33300</v>
      </c>
      <c r="I103" s="3">
        <v>34355</v>
      </c>
    </row>
    <row r="104" spans="1:9" x14ac:dyDescent="0.25">
      <c r="A104" s="3" t="s">
        <v>123</v>
      </c>
      <c r="B104" s="3" t="s">
        <v>111</v>
      </c>
      <c r="C104" s="3">
        <v>11060</v>
      </c>
      <c r="D104" s="3">
        <v>15193</v>
      </c>
      <c r="E104" s="3">
        <v>15764</v>
      </c>
      <c r="F104" s="3">
        <v>18169</v>
      </c>
      <c r="G104" s="3">
        <v>16158</v>
      </c>
      <c r="H104" s="3">
        <v>21226</v>
      </c>
      <c r="I104" s="3">
        <v>24200</v>
      </c>
    </row>
    <row r="105" spans="1:9" x14ac:dyDescent="0.25">
      <c r="A105" s="3" t="s">
        <v>124</v>
      </c>
      <c r="B105" s="3" t="s">
        <v>107</v>
      </c>
      <c r="C105" s="3">
        <v>34319</v>
      </c>
      <c r="D105" s="3">
        <v>32933</v>
      </c>
      <c r="E105" s="3">
        <v>23664</v>
      </c>
      <c r="F105" s="3">
        <v>24341</v>
      </c>
      <c r="G105" s="3">
        <v>34215</v>
      </c>
      <c r="H105" s="3">
        <v>26478</v>
      </c>
      <c r="I105" s="3">
        <v>34654</v>
      </c>
    </row>
    <row r="106" spans="1:9" x14ac:dyDescent="0.25">
      <c r="A106" s="3" t="s">
        <v>124</v>
      </c>
      <c r="B106" s="3" t="s">
        <v>108</v>
      </c>
      <c r="C106" s="3">
        <v>15596</v>
      </c>
      <c r="D106" s="3">
        <v>18163</v>
      </c>
      <c r="E106" s="3">
        <v>11967</v>
      </c>
      <c r="F106" s="3">
        <v>12125</v>
      </c>
      <c r="G106" s="3">
        <v>17071</v>
      </c>
      <c r="H106" s="3">
        <v>18495</v>
      </c>
      <c r="I106" s="3">
        <v>19315</v>
      </c>
    </row>
    <row r="107" spans="1:9" x14ac:dyDescent="0.25">
      <c r="A107" s="3" t="s">
        <v>124</v>
      </c>
      <c r="B107" s="3" t="s">
        <v>109</v>
      </c>
      <c r="C107" s="3">
        <v>12408</v>
      </c>
      <c r="D107" s="3">
        <v>12115</v>
      </c>
      <c r="E107" s="3">
        <v>7611</v>
      </c>
      <c r="F107" s="3">
        <v>8160</v>
      </c>
      <c r="G107" s="3">
        <v>10870</v>
      </c>
      <c r="H107" s="3">
        <v>12272</v>
      </c>
      <c r="I107" s="3">
        <v>14251</v>
      </c>
    </row>
    <row r="108" spans="1:9" x14ac:dyDescent="0.25">
      <c r="A108" s="3" t="s">
        <v>124</v>
      </c>
      <c r="B108" s="3" t="s">
        <v>110</v>
      </c>
      <c r="C108" s="3">
        <v>6562</v>
      </c>
      <c r="D108" s="3">
        <v>9891</v>
      </c>
      <c r="E108" s="3">
        <v>5542</v>
      </c>
      <c r="F108" s="3">
        <v>6927</v>
      </c>
      <c r="G108" s="3">
        <v>8391</v>
      </c>
      <c r="H108" s="3">
        <v>9287</v>
      </c>
      <c r="I108" s="3">
        <v>9833</v>
      </c>
    </row>
    <row r="109" spans="1:9" x14ac:dyDescent="0.25">
      <c r="A109" s="3" t="s">
        <v>124</v>
      </c>
      <c r="B109" s="3" t="s">
        <v>111</v>
      </c>
      <c r="C109" s="3">
        <v>5736</v>
      </c>
      <c r="D109" s="3">
        <v>6078</v>
      </c>
      <c r="E109" s="3">
        <v>1894</v>
      </c>
      <c r="F109" s="3">
        <v>4546</v>
      </c>
      <c r="G109" s="3">
        <v>4265</v>
      </c>
      <c r="H109" s="3">
        <v>4662</v>
      </c>
      <c r="I109" s="3">
        <v>5953</v>
      </c>
    </row>
    <row r="110" spans="1:9" x14ac:dyDescent="0.25">
      <c r="A110" s="3" t="s">
        <v>125</v>
      </c>
      <c r="B110" s="3" t="s">
        <v>107</v>
      </c>
      <c r="C110" s="3">
        <v>6113</v>
      </c>
      <c r="D110" s="3">
        <v>7383</v>
      </c>
      <c r="E110" s="3">
        <v>13027</v>
      </c>
      <c r="F110" s="3">
        <v>15647</v>
      </c>
      <c r="G110" s="3">
        <v>24128</v>
      </c>
      <c r="H110" s="3">
        <v>22034</v>
      </c>
      <c r="I110" s="3">
        <v>38331</v>
      </c>
    </row>
    <row r="111" spans="1:9" x14ac:dyDescent="0.25">
      <c r="A111" s="3" t="s">
        <v>125</v>
      </c>
      <c r="B111" s="3" t="s">
        <v>108</v>
      </c>
      <c r="C111" s="3">
        <v>4454</v>
      </c>
      <c r="D111" s="3">
        <v>4660</v>
      </c>
      <c r="E111" s="3">
        <v>5644</v>
      </c>
      <c r="F111" s="3">
        <v>7365</v>
      </c>
      <c r="G111" s="3">
        <v>12554</v>
      </c>
      <c r="H111" s="3">
        <v>16353</v>
      </c>
      <c r="I111" s="3">
        <v>26046</v>
      </c>
    </row>
    <row r="112" spans="1:9" x14ac:dyDescent="0.25">
      <c r="A112" s="3" t="s">
        <v>125</v>
      </c>
      <c r="B112" s="3" t="s">
        <v>109</v>
      </c>
      <c r="C112" s="3">
        <v>3391</v>
      </c>
      <c r="D112" s="3">
        <v>4162</v>
      </c>
      <c r="E112" s="3">
        <v>2812</v>
      </c>
      <c r="F112" s="3">
        <v>4726</v>
      </c>
      <c r="G112" s="3">
        <v>8202</v>
      </c>
      <c r="H112" s="3">
        <v>11087</v>
      </c>
      <c r="I112" s="3">
        <v>20682</v>
      </c>
    </row>
    <row r="113" spans="1:9" x14ac:dyDescent="0.25">
      <c r="A113" s="3" t="s">
        <v>125</v>
      </c>
      <c r="B113" s="3" t="s">
        <v>110</v>
      </c>
      <c r="C113" s="3">
        <v>2542</v>
      </c>
      <c r="D113" s="3">
        <v>3014</v>
      </c>
      <c r="E113" s="3">
        <v>2540</v>
      </c>
      <c r="F113" s="3">
        <v>4269</v>
      </c>
      <c r="G113" s="3">
        <v>5250</v>
      </c>
      <c r="H113" s="3">
        <v>5925</v>
      </c>
      <c r="I113" s="3">
        <v>15895</v>
      </c>
    </row>
    <row r="114" spans="1:9" x14ac:dyDescent="0.25">
      <c r="A114" s="3" t="s">
        <v>125</v>
      </c>
      <c r="B114" s="3" t="s">
        <v>111</v>
      </c>
      <c r="C114" s="3">
        <v>1110</v>
      </c>
      <c r="D114" s="3">
        <v>1133</v>
      </c>
      <c r="E114" s="3">
        <v>991</v>
      </c>
      <c r="F114" s="3">
        <v>1773</v>
      </c>
      <c r="G114" s="3">
        <v>2787</v>
      </c>
      <c r="H114" s="3">
        <v>4019</v>
      </c>
      <c r="I114" s="3">
        <v>5926</v>
      </c>
    </row>
    <row r="115" spans="1:9" x14ac:dyDescent="0.25">
      <c r="A115" s="3" t="s">
        <v>126</v>
      </c>
      <c r="B115" s="3" t="s">
        <v>107</v>
      </c>
      <c r="C115" s="3">
        <v>3992</v>
      </c>
      <c r="D115" s="3">
        <v>11113</v>
      </c>
      <c r="E115" s="3">
        <v>5067</v>
      </c>
      <c r="F115" s="3">
        <v>122</v>
      </c>
      <c r="G115" s="3">
        <v>3406</v>
      </c>
      <c r="H115" s="3">
        <v>16847</v>
      </c>
      <c r="I115" s="3">
        <v>9054</v>
      </c>
    </row>
    <row r="116" spans="1:9" x14ac:dyDescent="0.25">
      <c r="A116" s="3" t="s">
        <v>126</v>
      </c>
      <c r="B116" s="3" t="s">
        <v>108</v>
      </c>
      <c r="C116" s="3">
        <v>1354</v>
      </c>
      <c r="D116" s="3">
        <v>5090</v>
      </c>
      <c r="E116" s="3">
        <v>3950</v>
      </c>
      <c r="F116" s="3">
        <v>145</v>
      </c>
      <c r="G116" s="3">
        <v>2355</v>
      </c>
      <c r="H116" s="3">
        <v>13127</v>
      </c>
      <c r="I116" s="3">
        <v>5489</v>
      </c>
    </row>
    <row r="117" spans="1:9" x14ac:dyDescent="0.25">
      <c r="A117" s="3" t="s">
        <v>126</v>
      </c>
      <c r="B117" s="3" t="s">
        <v>109</v>
      </c>
      <c r="C117" s="3">
        <v>519</v>
      </c>
      <c r="D117" s="3">
        <v>3431</v>
      </c>
      <c r="E117" s="3">
        <v>1379</v>
      </c>
      <c r="F117" s="3">
        <v>105</v>
      </c>
      <c r="G117" s="3">
        <v>1761</v>
      </c>
      <c r="H117" s="3">
        <v>13566</v>
      </c>
      <c r="I117" s="3">
        <v>3990</v>
      </c>
    </row>
    <row r="118" spans="1:9" x14ac:dyDescent="0.25">
      <c r="A118" s="3" t="s">
        <v>126</v>
      </c>
      <c r="B118" s="3" t="s">
        <v>110</v>
      </c>
      <c r="C118" s="3">
        <v>563</v>
      </c>
      <c r="D118" s="3">
        <v>2416</v>
      </c>
      <c r="E118" s="3">
        <v>730</v>
      </c>
      <c r="F118" s="3">
        <v>13</v>
      </c>
      <c r="G118" s="3">
        <v>1497</v>
      </c>
      <c r="H118" s="3">
        <v>7072</v>
      </c>
      <c r="I118" s="3">
        <v>3128</v>
      </c>
    </row>
    <row r="119" spans="1:9" x14ac:dyDescent="0.25">
      <c r="A119" s="3" t="s">
        <v>126</v>
      </c>
      <c r="B119" s="3" t="s">
        <v>111</v>
      </c>
      <c r="C119" s="3">
        <v>744</v>
      </c>
      <c r="D119" s="3">
        <v>1796</v>
      </c>
      <c r="E119" s="3">
        <v>714</v>
      </c>
      <c r="F119" s="3">
        <v>16</v>
      </c>
      <c r="G119" s="3">
        <v>329</v>
      </c>
      <c r="H119" s="3">
        <v>5301</v>
      </c>
      <c r="I119" s="3">
        <v>1436</v>
      </c>
    </row>
    <row r="122" spans="1:9" x14ac:dyDescent="0.25">
      <c r="A122" s="31" t="s">
        <v>80</v>
      </c>
      <c r="B122" s="31"/>
      <c r="C122" s="31"/>
      <c r="D122" s="31"/>
      <c r="E122" s="31"/>
      <c r="F122" s="31"/>
      <c r="G122" s="31"/>
      <c r="H122" s="31"/>
      <c r="I122" s="31"/>
    </row>
    <row r="123" spans="1:9" x14ac:dyDescent="0.25">
      <c r="A123" s="4" t="s">
        <v>64</v>
      </c>
      <c r="B123" s="4" t="s">
        <v>5</v>
      </c>
      <c r="C123" s="4" t="s">
        <v>66</v>
      </c>
      <c r="D123" s="4" t="s">
        <v>67</v>
      </c>
      <c r="E123" s="4" t="s">
        <v>68</v>
      </c>
      <c r="F123" s="4" t="s">
        <v>69</v>
      </c>
      <c r="G123" s="4" t="s">
        <v>70</v>
      </c>
      <c r="H123" s="4" t="s">
        <v>71</v>
      </c>
      <c r="I123" s="4" t="s">
        <v>72</v>
      </c>
    </row>
    <row r="124" spans="1:9" x14ac:dyDescent="0.25">
      <c r="A124" s="3" t="s">
        <v>120</v>
      </c>
      <c r="B124" s="3" t="s">
        <v>107</v>
      </c>
      <c r="C124" s="3">
        <v>14098</v>
      </c>
      <c r="D124" s="3">
        <v>10337</v>
      </c>
      <c r="E124" s="3">
        <v>12377</v>
      </c>
      <c r="F124" s="3">
        <v>15522</v>
      </c>
      <c r="G124" s="3">
        <v>12620</v>
      </c>
      <c r="H124" s="3">
        <v>11746</v>
      </c>
      <c r="I124" s="3">
        <v>14094</v>
      </c>
    </row>
    <row r="125" spans="1:9" x14ac:dyDescent="0.25">
      <c r="A125" s="3" t="s">
        <v>120</v>
      </c>
      <c r="B125" s="3" t="s">
        <v>108</v>
      </c>
      <c r="C125" s="3">
        <v>13193</v>
      </c>
      <c r="D125" s="3">
        <v>10372</v>
      </c>
      <c r="E125" s="3">
        <v>12266</v>
      </c>
      <c r="F125" s="3">
        <v>14954</v>
      </c>
      <c r="G125" s="3">
        <v>12353</v>
      </c>
      <c r="H125" s="3">
        <v>11693</v>
      </c>
      <c r="I125" s="3">
        <v>13530</v>
      </c>
    </row>
    <row r="126" spans="1:9" x14ac:dyDescent="0.25">
      <c r="A126" s="3" t="s">
        <v>120</v>
      </c>
      <c r="B126" s="3" t="s">
        <v>109</v>
      </c>
      <c r="C126" s="3">
        <v>12463</v>
      </c>
      <c r="D126" s="3">
        <v>9942</v>
      </c>
      <c r="E126" s="3">
        <v>11759</v>
      </c>
      <c r="F126" s="3">
        <v>14256</v>
      </c>
      <c r="G126" s="3">
        <v>12059</v>
      </c>
      <c r="H126" s="3">
        <v>11110</v>
      </c>
      <c r="I126" s="3">
        <v>12467</v>
      </c>
    </row>
    <row r="127" spans="1:9" x14ac:dyDescent="0.25">
      <c r="A127" s="3" t="s">
        <v>120</v>
      </c>
      <c r="B127" s="3" t="s">
        <v>110</v>
      </c>
      <c r="C127" s="3">
        <v>9879</v>
      </c>
      <c r="D127" s="3">
        <v>9805</v>
      </c>
      <c r="E127" s="3">
        <v>10654</v>
      </c>
      <c r="F127" s="3">
        <v>12903</v>
      </c>
      <c r="G127" s="3">
        <v>11057</v>
      </c>
      <c r="H127" s="3">
        <v>10448</v>
      </c>
      <c r="I127" s="3">
        <v>11384</v>
      </c>
    </row>
    <row r="128" spans="1:9" x14ac:dyDescent="0.25">
      <c r="A128" s="3" t="s">
        <v>120</v>
      </c>
      <c r="B128" s="3" t="s">
        <v>111</v>
      </c>
      <c r="C128" s="3">
        <v>6605</v>
      </c>
      <c r="D128" s="3">
        <v>8197</v>
      </c>
      <c r="E128" s="3">
        <v>8420</v>
      </c>
      <c r="F128" s="3">
        <v>11108</v>
      </c>
      <c r="G128" s="3">
        <v>9984</v>
      </c>
      <c r="H128" s="3">
        <v>8607</v>
      </c>
      <c r="I128" s="3">
        <v>8552</v>
      </c>
    </row>
    <row r="129" spans="1:9" x14ac:dyDescent="0.25">
      <c r="A129" s="3" t="s">
        <v>121</v>
      </c>
      <c r="B129" s="3" t="s">
        <v>107</v>
      </c>
      <c r="C129" s="3">
        <v>621</v>
      </c>
      <c r="D129" s="3">
        <v>981</v>
      </c>
      <c r="E129" s="3">
        <v>1313</v>
      </c>
      <c r="F129" s="3">
        <v>1911</v>
      </c>
      <c r="G129" s="3">
        <v>1376</v>
      </c>
      <c r="H129" s="3">
        <v>901</v>
      </c>
      <c r="I129" s="3">
        <v>892</v>
      </c>
    </row>
    <row r="130" spans="1:9" x14ac:dyDescent="0.25">
      <c r="A130" s="3" t="s">
        <v>121</v>
      </c>
      <c r="B130" s="3" t="s">
        <v>108</v>
      </c>
      <c r="C130" s="3">
        <v>458</v>
      </c>
      <c r="D130" s="3">
        <v>841</v>
      </c>
      <c r="E130" s="3">
        <v>1125</v>
      </c>
      <c r="F130" s="3">
        <v>1451</v>
      </c>
      <c r="G130" s="3">
        <v>1259</v>
      </c>
      <c r="H130" s="3">
        <v>934</v>
      </c>
      <c r="I130" s="3">
        <v>926</v>
      </c>
    </row>
    <row r="131" spans="1:9" x14ac:dyDescent="0.25">
      <c r="A131" s="3" t="s">
        <v>121</v>
      </c>
      <c r="B131" s="3" t="s">
        <v>109</v>
      </c>
      <c r="C131" s="3">
        <v>327</v>
      </c>
      <c r="D131" s="3">
        <v>690</v>
      </c>
      <c r="E131" s="3">
        <v>896</v>
      </c>
      <c r="F131" s="3">
        <v>1211</v>
      </c>
      <c r="G131" s="3">
        <v>1111</v>
      </c>
      <c r="H131" s="3">
        <v>686</v>
      </c>
      <c r="I131" s="3">
        <v>731</v>
      </c>
    </row>
    <row r="132" spans="1:9" x14ac:dyDescent="0.25">
      <c r="A132" s="3" t="s">
        <v>121</v>
      </c>
      <c r="B132" s="3" t="s">
        <v>110</v>
      </c>
      <c r="C132" s="3">
        <v>268</v>
      </c>
      <c r="D132" s="3">
        <v>566</v>
      </c>
      <c r="E132" s="3">
        <v>712</v>
      </c>
      <c r="F132" s="3">
        <v>952</v>
      </c>
      <c r="G132" s="3">
        <v>953</v>
      </c>
      <c r="H132" s="3">
        <v>612</v>
      </c>
      <c r="I132" s="3">
        <v>644</v>
      </c>
    </row>
    <row r="133" spans="1:9" x14ac:dyDescent="0.25">
      <c r="A133" s="3" t="s">
        <v>121</v>
      </c>
      <c r="B133" s="3" t="s">
        <v>111</v>
      </c>
      <c r="C133" s="3">
        <v>84</v>
      </c>
      <c r="D133" s="3">
        <v>333</v>
      </c>
      <c r="E133" s="3">
        <v>374</v>
      </c>
      <c r="F133" s="3">
        <v>599</v>
      </c>
      <c r="G133" s="3">
        <v>654</v>
      </c>
      <c r="H133" s="3">
        <v>381</v>
      </c>
      <c r="I133" s="3">
        <v>413</v>
      </c>
    </row>
    <row r="134" spans="1:9" x14ac:dyDescent="0.25">
      <c r="A134" s="3" t="s">
        <v>122</v>
      </c>
      <c r="B134" s="3" t="s">
        <v>107</v>
      </c>
      <c r="C134" s="3">
        <v>558</v>
      </c>
      <c r="D134" s="3">
        <v>154</v>
      </c>
      <c r="E134" s="3">
        <v>339</v>
      </c>
      <c r="F134" s="3">
        <v>409</v>
      </c>
      <c r="G134" s="3">
        <v>196</v>
      </c>
      <c r="H134" s="3">
        <v>107</v>
      </c>
      <c r="I134" s="3">
        <v>200</v>
      </c>
    </row>
    <row r="135" spans="1:9" x14ac:dyDescent="0.25">
      <c r="A135" s="3" t="s">
        <v>122</v>
      </c>
      <c r="B135" s="3" t="s">
        <v>108</v>
      </c>
      <c r="C135" s="3">
        <v>316</v>
      </c>
      <c r="D135" s="3">
        <v>90</v>
      </c>
      <c r="E135" s="3">
        <v>199</v>
      </c>
      <c r="F135" s="3">
        <v>207</v>
      </c>
      <c r="G135" s="3">
        <v>131</v>
      </c>
      <c r="H135" s="3">
        <v>79</v>
      </c>
      <c r="I135" s="3">
        <v>167</v>
      </c>
    </row>
    <row r="136" spans="1:9" x14ac:dyDescent="0.25">
      <c r="A136" s="3" t="s">
        <v>122</v>
      </c>
      <c r="B136" s="3" t="s">
        <v>109</v>
      </c>
      <c r="C136" s="3">
        <v>227</v>
      </c>
      <c r="D136" s="3">
        <v>63</v>
      </c>
      <c r="E136" s="3">
        <v>147</v>
      </c>
      <c r="F136" s="3">
        <v>170</v>
      </c>
      <c r="G136" s="3">
        <v>94</v>
      </c>
      <c r="H136" s="3">
        <v>49</v>
      </c>
      <c r="I136" s="3">
        <v>115</v>
      </c>
    </row>
    <row r="137" spans="1:9" x14ac:dyDescent="0.25">
      <c r="A137" s="3" t="s">
        <v>122</v>
      </c>
      <c r="B137" s="3" t="s">
        <v>110</v>
      </c>
      <c r="C137" s="3">
        <v>156</v>
      </c>
      <c r="D137" s="3">
        <v>49</v>
      </c>
      <c r="E137" s="3">
        <v>92</v>
      </c>
      <c r="F137" s="3">
        <v>108</v>
      </c>
      <c r="G137" s="3">
        <v>65</v>
      </c>
      <c r="H137" s="3">
        <v>34</v>
      </c>
      <c r="I137" s="3">
        <v>39</v>
      </c>
    </row>
    <row r="138" spans="1:9" x14ac:dyDescent="0.25">
      <c r="A138" s="3" t="s">
        <v>122</v>
      </c>
      <c r="B138" s="3" t="s">
        <v>111</v>
      </c>
      <c r="C138" s="3">
        <v>70</v>
      </c>
      <c r="D138" s="3">
        <v>24</v>
      </c>
      <c r="E138" s="3">
        <v>56</v>
      </c>
      <c r="F138" s="3">
        <v>57</v>
      </c>
      <c r="G138" s="3">
        <v>30</v>
      </c>
      <c r="H138" s="3">
        <v>15</v>
      </c>
      <c r="I138" s="3">
        <v>31</v>
      </c>
    </row>
    <row r="139" spans="1:9" x14ac:dyDescent="0.25">
      <c r="A139" s="3" t="s">
        <v>123</v>
      </c>
      <c r="B139" s="3" t="s">
        <v>107</v>
      </c>
      <c r="C139" s="3">
        <v>3261</v>
      </c>
      <c r="D139" s="3">
        <v>1475</v>
      </c>
      <c r="E139" s="3">
        <v>1546</v>
      </c>
      <c r="F139" s="3">
        <v>1978</v>
      </c>
      <c r="G139" s="3">
        <v>1475</v>
      </c>
      <c r="H139" s="3">
        <v>946</v>
      </c>
      <c r="I139" s="3">
        <v>1369</v>
      </c>
    </row>
    <row r="140" spans="1:9" x14ac:dyDescent="0.25">
      <c r="A140" s="3" t="s">
        <v>123</v>
      </c>
      <c r="B140" s="3" t="s">
        <v>108</v>
      </c>
      <c r="C140" s="3">
        <v>1712</v>
      </c>
      <c r="D140" s="3">
        <v>804</v>
      </c>
      <c r="E140" s="3">
        <v>845</v>
      </c>
      <c r="F140" s="3">
        <v>1127</v>
      </c>
      <c r="G140" s="3">
        <v>893</v>
      </c>
      <c r="H140" s="3">
        <v>747</v>
      </c>
      <c r="I140" s="3">
        <v>895</v>
      </c>
    </row>
    <row r="141" spans="1:9" x14ac:dyDescent="0.25">
      <c r="A141" s="3" t="s">
        <v>123</v>
      </c>
      <c r="B141" s="3" t="s">
        <v>109</v>
      </c>
      <c r="C141" s="3">
        <v>1173</v>
      </c>
      <c r="D141" s="3">
        <v>604</v>
      </c>
      <c r="E141" s="3">
        <v>623</v>
      </c>
      <c r="F141" s="3">
        <v>882</v>
      </c>
      <c r="G141" s="3">
        <v>680</v>
      </c>
      <c r="H141" s="3">
        <v>542</v>
      </c>
      <c r="I141" s="3">
        <v>681</v>
      </c>
    </row>
    <row r="142" spans="1:9" x14ac:dyDescent="0.25">
      <c r="A142" s="3" t="s">
        <v>123</v>
      </c>
      <c r="B142" s="3" t="s">
        <v>110</v>
      </c>
      <c r="C142" s="3">
        <v>708</v>
      </c>
      <c r="D142" s="3">
        <v>455</v>
      </c>
      <c r="E142" s="3">
        <v>440</v>
      </c>
      <c r="F142" s="3">
        <v>605</v>
      </c>
      <c r="G142" s="3">
        <v>485</v>
      </c>
      <c r="H142" s="3">
        <v>377</v>
      </c>
      <c r="I142" s="3">
        <v>545</v>
      </c>
    </row>
    <row r="143" spans="1:9" x14ac:dyDescent="0.25">
      <c r="A143" s="3" t="s">
        <v>123</v>
      </c>
      <c r="B143" s="3" t="s">
        <v>111</v>
      </c>
      <c r="C143" s="3">
        <v>415</v>
      </c>
      <c r="D143" s="3">
        <v>284</v>
      </c>
      <c r="E143" s="3">
        <v>288</v>
      </c>
      <c r="F143" s="3">
        <v>433</v>
      </c>
      <c r="G143" s="3">
        <v>286</v>
      </c>
      <c r="H143" s="3">
        <v>219</v>
      </c>
      <c r="I143" s="3">
        <v>335</v>
      </c>
    </row>
    <row r="144" spans="1:9" x14ac:dyDescent="0.25">
      <c r="A144" s="3" t="s">
        <v>124</v>
      </c>
      <c r="B144" s="3" t="s">
        <v>107</v>
      </c>
      <c r="C144" s="3">
        <v>1993</v>
      </c>
      <c r="D144" s="3">
        <v>902</v>
      </c>
      <c r="E144" s="3">
        <v>673</v>
      </c>
      <c r="F144" s="3">
        <v>957</v>
      </c>
      <c r="G144" s="3">
        <v>888</v>
      </c>
      <c r="H144" s="3">
        <v>464</v>
      </c>
      <c r="I144" s="3">
        <v>847</v>
      </c>
    </row>
    <row r="145" spans="1:9" x14ac:dyDescent="0.25">
      <c r="A145" s="3" t="s">
        <v>124</v>
      </c>
      <c r="B145" s="3" t="s">
        <v>108</v>
      </c>
      <c r="C145" s="3">
        <v>870</v>
      </c>
      <c r="D145" s="3">
        <v>477</v>
      </c>
      <c r="E145" s="3">
        <v>316</v>
      </c>
      <c r="F145" s="3">
        <v>458</v>
      </c>
      <c r="G145" s="3">
        <v>429</v>
      </c>
      <c r="H145" s="3">
        <v>333</v>
      </c>
      <c r="I145" s="3">
        <v>441</v>
      </c>
    </row>
    <row r="146" spans="1:9" x14ac:dyDescent="0.25">
      <c r="A146" s="3" t="s">
        <v>124</v>
      </c>
      <c r="B146" s="3" t="s">
        <v>109</v>
      </c>
      <c r="C146" s="3">
        <v>619</v>
      </c>
      <c r="D146" s="3">
        <v>335</v>
      </c>
      <c r="E146" s="3">
        <v>201</v>
      </c>
      <c r="F146" s="3">
        <v>309</v>
      </c>
      <c r="G146" s="3">
        <v>295</v>
      </c>
      <c r="H146" s="3">
        <v>212</v>
      </c>
      <c r="I146" s="3">
        <v>311</v>
      </c>
    </row>
    <row r="147" spans="1:9" x14ac:dyDescent="0.25">
      <c r="A147" s="3" t="s">
        <v>124</v>
      </c>
      <c r="B147" s="3" t="s">
        <v>110</v>
      </c>
      <c r="C147" s="3">
        <v>329</v>
      </c>
      <c r="D147" s="3">
        <v>262</v>
      </c>
      <c r="E147" s="3">
        <v>147</v>
      </c>
      <c r="F147" s="3">
        <v>213</v>
      </c>
      <c r="G147" s="3">
        <v>193</v>
      </c>
      <c r="H147" s="3">
        <v>155</v>
      </c>
      <c r="I147" s="3">
        <v>211</v>
      </c>
    </row>
    <row r="148" spans="1:9" x14ac:dyDescent="0.25">
      <c r="A148" s="3" t="s">
        <v>124</v>
      </c>
      <c r="B148" s="3" t="s">
        <v>111</v>
      </c>
      <c r="C148" s="3">
        <v>236</v>
      </c>
      <c r="D148" s="3">
        <v>213</v>
      </c>
      <c r="E148" s="3">
        <v>58</v>
      </c>
      <c r="F148" s="3">
        <v>133</v>
      </c>
      <c r="G148" s="3">
        <v>102</v>
      </c>
      <c r="H148" s="3">
        <v>76</v>
      </c>
      <c r="I148" s="3">
        <v>143</v>
      </c>
    </row>
    <row r="149" spans="1:9" x14ac:dyDescent="0.25">
      <c r="A149" s="3" t="s">
        <v>125</v>
      </c>
      <c r="B149" s="3" t="s">
        <v>107</v>
      </c>
      <c r="C149" s="3">
        <v>234</v>
      </c>
      <c r="D149" s="3">
        <v>177</v>
      </c>
      <c r="E149" s="3">
        <v>288</v>
      </c>
      <c r="F149" s="3">
        <v>409</v>
      </c>
      <c r="G149" s="3">
        <v>534</v>
      </c>
      <c r="H149" s="3">
        <v>345</v>
      </c>
      <c r="I149" s="3">
        <v>675</v>
      </c>
    </row>
    <row r="150" spans="1:9" x14ac:dyDescent="0.25">
      <c r="A150" s="3" t="s">
        <v>125</v>
      </c>
      <c r="B150" s="3" t="s">
        <v>108</v>
      </c>
      <c r="C150" s="3">
        <v>165</v>
      </c>
      <c r="D150" s="3">
        <v>124</v>
      </c>
      <c r="E150" s="3">
        <v>134</v>
      </c>
      <c r="F150" s="3">
        <v>219</v>
      </c>
      <c r="G150" s="3">
        <v>245</v>
      </c>
      <c r="H150" s="3">
        <v>211</v>
      </c>
      <c r="I150" s="3">
        <v>445</v>
      </c>
    </row>
    <row r="151" spans="1:9" x14ac:dyDescent="0.25">
      <c r="A151" s="3" t="s">
        <v>125</v>
      </c>
      <c r="B151" s="3" t="s">
        <v>109</v>
      </c>
      <c r="C151" s="3">
        <v>114</v>
      </c>
      <c r="D151" s="3">
        <v>88</v>
      </c>
      <c r="E151" s="3">
        <v>88</v>
      </c>
      <c r="F151" s="3">
        <v>160</v>
      </c>
      <c r="G151" s="3">
        <v>177</v>
      </c>
      <c r="H151" s="3">
        <v>156</v>
      </c>
      <c r="I151" s="3">
        <v>326</v>
      </c>
    </row>
    <row r="152" spans="1:9" x14ac:dyDescent="0.25">
      <c r="A152" s="3" t="s">
        <v>125</v>
      </c>
      <c r="B152" s="3" t="s">
        <v>110</v>
      </c>
      <c r="C152" s="3">
        <v>94</v>
      </c>
      <c r="D152" s="3">
        <v>92</v>
      </c>
      <c r="E152" s="3">
        <v>71</v>
      </c>
      <c r="F152" s="3">
        <v>111</v>
      </c>
      <c r="G152" s="3">
        <v>99</v>
      </c>
      <c r="H152" s="3">
        <v>79</v>
      </c>
      <c r="I152" s="3">
        <v>219</v>
      </c>
    </row>
    <row r="153" spans="1:9" x14ac:dyDescent="0.25">
      <c r="A153" s="3" t="s">
        <v>125</v>
      </c>
      <c r="B153" s="3" t="s">
        <v>111</v>
      </c>
      <c r="C153" s="3">
        <v>60</v>
      </c>
      <c r="D153" s="3">
        <v>36</v>
      </c>
      <c r="E153" s="3">
        <v>27</v>
      </c>
      <c r="F153" s="3">
        <v>59</v>
      </c>
      <c r="G153" s="3">
        <v>40</v>
      </c>
      <c r="H153" s="3">
        <v>31</v>
      </c>
      <c r="I153" s="3">
        <v>94</v>
      </c>
    </row>
    <row r="154" spans="1:9" x14ac:dyDescent="0.25">
      <c r="A154" s="3" t="s">
        <v>126</v>
      </c>
      <c r="B154" s="3" t="s">
        <v>107</v>
      </c>
      <c r="C154" s="3">
        <v>74</v>
      </c>
      <c r="D154" s="3">
        <v>140</v>
      </c>
      <c r="E154" s="3">
        <v>102</v>
      </c>
      <c r="F154" s="3">
        <v>7</v>
      </c>
      <c r="G154" s="3">
        <v>76</v>
      </c>
      <c r="H154" s="3">
        <v>173</v>
      </c>
      <c r="I154" s="3">
        <v>124</v>
      </c>
    </row>
    <row r="155" spans="1:9" x14ac:dyDescent="0.25">
      <c r="A155" s="3" t="s">
        <v>126</v>
      </c>
      <c r="B155" s="3" t="s">
        <v>108</v>
      </c>
      <c r="C155" s="3">
        <v>25</v>
      </c>
      <c r="D155" s="3">
        <v>70</v>
      </c>
      <c r="E155" s="3">
        <v>66</v>
      </c>
      <c r="F155" s="3">
        <v>2</v>
      </c>
      <c r="G155" s="3">
        <v>42</v>
      </c>
      <c r="H155" s="3">
        <v>161</v>
      </c>
      <c r="I155" s="3">
        <v>76</v>
      </c>
    </row>
    <row r="156" spans="1:9" x14ac:dyDescent="0.25">
      <c r="A156" s="3" t="s">
        <v>126</v>
      </c>
      <c r="B156" s="3" t="s">
        <v>109</v>
      </c>
      <c r="C156" s="3">
        <v>15</v>
      </c>
      <c r="D156" s="3">
        <v>42</v>
      </c>
      <c r="E156" s="3">
        <v>26</v>
      </c>
      <c r="F156" s="3">
        <v>3</v>
      </c>
      <c r="G156" s="3">
        <v>28</v>
      </c>
      <c r="H156" s="3">
        <v>140</v>
      </c>
      <c r="I156" s="3">
        <v>66</v>
      </c>
    </row>
    <row r="157" spans="1:9" x14ac:dyDescent="0.25">
      <c r="A157" s="3" t="s">
        <v>126</v>
      </c>
      <c r="B157" s="3" t="s">
        <v>110</v>
      </c>
      <c r="C157" s="3">
        <v>18</v>
      </c>
      <c r="D157" s="3">
        <v>42</v>
      </c>
      <c r="E157" s="3">
        <v>19</v>
      </c>
      <c r="F157" s="3">
        <v>1</v>
      </c>
      <c r="G157" s="3">
        <v>18</v>
      </c>
      <c r="H157" s="3">
        <v>83</v>
      </c>
      <c r="I157" s="3">
        <v>49</v>
      </c>
    </row>
    <row r="158" spans="1:9" x14ac:dyDescent="0.25">
      <c r="A158" s="3" t="s">
        <v>126</v>
      </c>
      <c r="B158" s="3" t="s">
        <v>111</v>
      </c>
      <c r="C158" s="3">
        <v>22</v>
      </c>
      <c r="D158" s="3">
        <v>18</v>
      </c>
      <c r="E158" s="3">
        <v>22</v>
      </c>
      <c r="F158" s="3">
        <v>3</v>
      </c>
      <c r="G158" s="3">
        <v>9</v>
      </c>
      <c r="H158" s="3">
        <v>56</v>
      </c>
      <c r="I158" s="3">
        <v>19</v>
      </c>
    </row>
  </sheetData>
  <mergeCells count="4">
    <mergeCell ref="A5:I5"/>
    <mergeCell ref="A44:I44"/>
    <mergeCell ref="A83:I83"/>
    <mergeCell ref="A122:I122"/>
  </mergeCells>
  <pageMargins left="0.7" right="0.7" top="0.75" bottom="0.75" header="0.3" footer="0.3"/>
  <pageSetup paperSize="9" orientation="portrait" horizontalDpi="300" verticalDpi="30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E30"/>
  <sheetViews>
    <sheetView workbookViewId="0"/>
  </sheetViews>
  <sheetFormatPr baseColWidth="10" defaultColWidth="11.42578125" defaultRowHeight="15" x14ac:dyDescent="0.25"/>
  <cols>
    <col min="1" max="1" width="27.28515625" bestFit="1" customWidth="1"/>
    <col min="2" max="2" width="12.42578125" bestFit="1" customWidth="1"/>
  </cols>
  <sheetData>
    <row r="1" spans="1:5" x14ac:dyDescent="0.25">
      <c r="A1" s="5" t="str">
        <f>HYPERLINK("#'Indice'!A1", "Indice")</f>
        <v>Indice</v>
      </c>
    </row>
    <row r="2" spans="1:5" x14ac:dyDescent="0.25">
      <c r="A2" s="15" t="s">
        <v>127</v>
      </c>
    </row>
    <row r="3" spans="1:5" x14ac:dyDescent="0.25">
      <c r="A3" s="8" t="s">
        <v>62</v>
      </c>
    </row>
    <row r="5" spans="1:5" x14ac:dyDescent="0.25">
      <c r="A5" s="31" t="s">
        <v>63</v>
      </c>
      <c r="B5" s="31"/>
      <c r="C5" s="31"/>
      <c r="D5" s="31"/>
      <c r="E5" s="31"/>
    </row>
    <row r="6" spans="1:5" x14ac:dyDescent="0.25">
      <c r="A6" s="4" t="s">
        <v>64</v>
      </c>
      <c r="B6" s="4" t="s">
        <v>5</v>
      </c>
      <c r="C6" s="4" t="s">
        <v>69</v>
      </c>
      <c r="D6" s="4" t="s">
        <v>70</v>
      </c>
      <c r="E6" s="4" t="s">
        <v>72</v>
      </c>
    </row>
    <row r="7" spans="1:5" x14ac:dyDescent="0.25">
      <c r="A7" s="1" t="s">
        <v>128</v>
      </c>
      <c r="B7" s="1" t="s">
        <v>74</v>
      </c>
      <c r="C7" s="1">
        <v>87.022189987351794</v>
      </c>
      <c r="D7" s="1">
        <v>85.984699882306799</v>
      </c>
      <c r="E7" s="1">
        <v>88.629665021611501</v>
      </c>
    </row>
    <row r="8" spans="1:5" x14ac:dyDescent="0.25">
      <c r="A8" s="1" t="s">
        <v>129</v>
      </c>
      <c r="B8" s="1" t="s">
        <v>74</v>
      </c>
      <c r="C8" s="1">
        <v>9.3992570557993709</v>
      </c>
      <c r="D8" s="1">
        <v>12.1327995386804</v>
      </c>
      <c r="E8" s="1">
        <v>10.051544053609399</v>
      </c>
    </row>
    <row r="9" spans="1:5" x14ac:dyDescent="0.25">
      <c r="A9" s="1" t="s">
        <v>130</v>
      </c>
      <c r="B9" s="1" t="s">
        <v>74</v>
      </c>
      <c r="C9" s="1">
        <v>3.5785529568488199</v>
      </c>
      <c r="D9" s="1">
        <v>1.8825005790128</v>
      </c>
      <c r="E9" s="1">
        <v>1.3187909247790499</v>
      </c>
    </row>
    <row r="12" spans="1:5" x14ac:dyDescent="0.25">
      <c r="A12" s="31" t="s">
        <v>78</v>
      </c>
      <c r="B12" s="31"/>
      <c r="C12" s="31"/>
      <c r="D12" s="31"/>
      <c r="E12" s="31"/>
    </row>
    <row r="13" spans="1:5" x14ac:dyDescent="0.25">
      <c r="A13" s="4" t="s">
        <v>64</v>
      </c>
      <c r="B13" s="4" t="s">
        <v>5</v>
      </c>
      <c r="C13" s="4" t="s">
        <v>69</v>
      </c>
      <c r="D13" s="4" t="s">
        <v>70</v>
      </c>
      <c r="E13" s="4" t="s">
        <v>72</v>
      </c>
    </row>
    <row r="14" spans="1:5" x14ac:dyDescent="0.25">
      <c r="A14" s="2" t="s">
        <v>128</v>
      </c>
      <c r="B14" s="2" t="s">
        <v>74</v>
      </c>
      <c r="C14" s="2">
        <v>0.29507334544417002</v>
      </c>
      <c r="D14" s="2">
        <v>0.28954619654181801</v>
      </c>
      <c r="E14" s="2">
        <v>0.27220236227175798</v>
      </c>
    </row>
    <row r="15" spans="1:5" x14ac:dyDescent="0.25">
      <c r="A15" s="2" t="s">
        <v>129</v>
      </c>
      <c r="B15" s="2" t="s">
        <v>74</v>
      </c>
      <c r="C15" s="2">
        <v>0.25137240961656399</v>
      </c>
      <c r="D15" s="2">
        <v>0.27138172864632798</v>
      </c>
      <c r="E15" s="2">
        <v>0.26248940609191801</v>
      </c>
    </row>
    <row r="16" spans="1:5" x14ac:dyDescent="0.25">
      <c r="A16" s="2" t="s">
        <v>130</v>
      </c>
      <c r="B16" s="2" t="s">
        <v>74</v>
      </c>
      <c r="C16" s="2">
        <v>0.15062042012127499</v>
      </c>
      <c r="D16" s="2">
        <v>9.5393652060047296E-2</v>
      </c>
      <c r="E16" s="2">
        <v>7.6398745230359999E-2</v>
      </c>
    </row>
    <row r="19" spans="1:5" x14ac:dyDescent="0.25">
      <c r="A19" s="31" t="s">
        <v>79</v>
      </c>
      <c r="B19" s="31"/>
      <c r="C19" s="31"/>
      <c r="D19" s="31"/>
      <c r="E19" s="31"/>
    </row>
    <row r="20" spans="1:5" x14ac:dyDescent="0.25">
      <c r="A20" s="4" t="s">
        <v>64</v>
      </c>
      <c r="B20" s="4" t="s">
        <v>5</v>
      </c>
      <c r="C20" s="4" t="s">
        <v>69</v>
      </c>
      <c r="D20" s="4" t="s">
        <v>70</v>
      </c>
      <c r="E20" s="4" t="s">
        <v>72</v>
      </c>
    </row>
    <row r="21" spans="1:5" x14ac:dyDescent="0.25">
      <c r="A21" s="3" t="s">
        <v>128</v>
      </c>
      <c r="B21" s="3" t="s">
        <v>74</v>
      </c>
      <c r="C21" s="3">
        <v>2946795</v>
      </c>
      <c r="D21" s="3">
        <v>2910644</v>
      </c>
      <c r="E21" s="3">
        <v>3517052</v>
      </c>
    </row>
    <row r="22" spans="1:5" x14ac:dyDescent="0.25">
      <c r="A22" s="3" t="s">
        <v>129</v>
      </c>
      <c r="B22" s="3" t="s">
        <v>74</v>
      </c>
      <c r="C22" s="3">
        <v>318283</v>
      </c>
      <c r="D22" s="3">
        <v>410704</v>
      </c>
      <c r="E22" s="3">
        <v>398871</v>
      </c>
    </row>
    <row r="23" spans="1:5" x14ac:dyDescent="0.25">
      <c r="A23" s="3" t="s">
        <v>130</v>
      </c>
      <c r="B23" s="3" t="s">
        <v>74</v>
      </c>
      <c r="C23" s="3">
        <v>121179</v>
      </c>
      <c r="D23" s="3">
        <v>63724</v>
      </c>
      <c r="E23" s="3">
        <v>52333</v>
      </c>
    </row>
    <row r="26" spans="1:5" x14ac:dyDescent="0.25">
      <c r="A26" s="31" t="s">
        <v>80</v>
      </c>
      <c r="B26" s="31"/>
      <c r="C26" s="31"/>
      <c r="D26" s="31"/>
      <c r="E26" s="31"/>
    </row>
    <row r="27" spans="1:5" x14ac:dyDescent="0.25">
      <c r="A27" s="4" t="s">
        <v>64</v>
      </c>
      <c r="B27" s="4" t="s">
        <v>5</v>
      </c>
      <c r="C27" s="4" t="s">
        <v>69</v>
      </c>
      <c r="D27" s="4" t="s">
        <v>70</v>
      </c>
      <c r="E27" s="4" t="s">
        <v>72</v>
      </c>
    </row>
    <row r="28" spans="1:5" x14ac:dyDescent="0.25">
      <c r="A28" s="3" t="s">
        <v>128</v>
      </c>
      <c r="B28" s="3" t="s">
        <v>74</v>
      </c>
      <c r="C28" s="3">
        <v>46678</v>
      </c>
      <c r="D28" s="3">
        <v>37613</v>
      </c>
      <c r="E28" s="3">
        <v>38599</v>
      </c>
    </row>
    <row r="29" spans="1:5" x14ac:dyDescent="0.25">
      <c r="A29" s="3" t="s">
        <v>129</v>
      </c>
      <c r="B29" s="3" t="s">
        <v>74</v>
      </c>
      <c r="C29" s="3">
        <v>4901</v>
      </c>
      <c r="D29" s="3">
        <v>4904</v>
      </c>
      <c r="E29" s="3">
        <v>4099</v>
      </c>
    </row>
    <row r="30" spans="1:5" x14ac:dyDescent="0.25">
      <c r="A30" s="3" t="s">
        <v>130</v>
      </c>
      <c r="B30" s="3" t="s">
        <v>74</v>
      </c>
      <c r="C30" s="3">
        <v>1639</v>
      </c>
      <c r="D30" s="3">
        <v>854</v>
      </c>
      <c r="E30" s="3">
        <v>514</v>
      </c>
    </row>
  </sheetData>
  <mergeCells count="4">
    <mergeCell ref="A5:E5"/>
    <mergeCell ref="A12:E12"/>
    <mergeCell ref="A19:E19"/>
    <mergeCell ref="A26:E26"/>
  </mergeCells>
  <pageMargins left="0.7" right="0.7" top="0.75" bottom="0.75" header="0.3" footer="0.3"/>
  <pageSetup paperSize="9" orientation="portrait" horizontalDpi="300" verticalDpi="30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E42"/>
  <sheetViews>
    <sheetView workbookViewId="0"/>
  </sheetViews>
  <sheetFormatPr baseColWidth="10" defaultColWidth="11.42578125" defaultRowHeight="15" x14ac:dyDescent="0.25"/>
  <cols>
    <col min="1" max="1" width="27.28515625" bestFit="1" customWidth="1"/>
    <col min="2" max="2" width="12.42578125" bestFit="1" customWidth="1"/>
  </cols>
  <sheetData>
    <row r="1" spans="1:5" x14ac:dyDescent="0.25">
      <c r="A1" s="5" t="str">
        <f>HYPERLINK("#'Indice'!A1", "Indice")</f>
        <v>Indice</v>
      </c>
    </row>
    <row r="2" spans="1:5" x14ac:dyDescent="0.25">
      <c r="A2" s="15" t="s">
        <v>127</v>
      </c>
    </row>
    <row r="3" spans="1:5" x14ac:dyDescent="0.25">
      <c r="A3" s="8" t="s">
        <v>62</v>
      </c>
    </row>
    <row r="5" spans="1:5" x14ac:dyDescent="0.25">
      <c r="A5" s="31" t="s">
        <v>63</v>
      </c>
      <c r="B5" s="31"/>
      <c r="C5" s="31"/>
      <c r="D5" s="31"/>
      <c r="E5" s="31"/>
    </row>
    <row r="6" spans="1:5" x14ac:dyDescent="0.25">
      <c r="A6" s="4" t="s">
        <v>64</v>
      </c>
      <c r="B6" s="4" t="s">
        <v>5</v>
      </c>
      <c r="C6" s="4" t="s">
        <v>69</v>
      </c>
      <c r="D6" s="4" t="s">
        <v>70</v>
      </c>
      <c r="E6" s="4" t="s">
        <v>72</v>
      </c>
    </row>
    <row r="7" spans="1:5" x14ac:dyDescent="0.25">
      <c r="A7" s="1" t="s">
        <v>128</v>
      </c>
      <c r="B7" s="1" t="s">
        <v>81</v>
      </c>
      <c r="C7" s="1">
        <v>87.6096546649933</v>
      </c>
      <c r="D7" s="1">
        <v>86.104846000671401</v>
      </c>
      <c r="E7" s="1">
        <v>89.192521572112994</v>
      </c>
    </row>
    <row r="8" spans="1:5" x14ac:dyDescent="0.25">
      <c r="A8" s="1" t="s">
        <v>128</v>
      </c>
      <c r="B8" s="1" t="s">
        <v>82</v>
      </c>
      <c r="C8" s="1">
        <v>83.116424083709703</v>
      </c>
      <c r="D8" s="1">
        <v>85.161060094833402</v>
      </c>
      <c r="E8" s="1">
        <v>84.6751868724823</v>
      </c>
    </row>
    <row r="9" spans="1:5" x14ac:dyDescent="0.25">
      <c r="A9" s="1" t="s">
        <v>129</v>
      </c>
      <c r="B9" s="1" t="s">
        <v>81</v>
      </c>
      <c r="C9" s="1">
        <v>8.9349336922168696</v>
      </c>
      <c r="D9" s="1">
        <v>12.059868127107601</v>
      </c>
      <c r="E9" s="1">
        <v>9.5294050872325897</v>
      </c>
    </row>
    <row r="10" spans="1:5" x14ac:dyDescent="0.25">
      <c r="A10" s="1" t="s">
        <v>129</v>
      </c>
      <c r="B10" s="1" t="s">
        <v>82</v>
      </c>
      <c r="C10" s="1">
        <v>12.4863348901272</v>
      </c>
      <c r="D10" s="1">
        <v>12.632766366004899</v>
      </c>
      <c r="E10" s="1">
        <v>13.719965517520899</v>
      </c>
    </row>
    <row r="11" spans="1:5" x14ac:dyDescent="0.25">
      <c r="A11" s="1" t="s">
        <v>130</v>
      </c>
      <c r="B11" s="1" t="s">
        <v>81</v>
      </c>
      <c r="C11" s="1">
        <v>3.4554149955511102</v>
      </c>
      <c r="D11" s="1">
        <v>1.8352856859564799</v>
      </c>
      <c r="E11" s="1">
        <v>1.2780757620930701</v>
      </c>
    </row>
    <row r="12" spans="1:5" x14ac:dyDescent="0.25">
      <c r="A12" s="1" t="s">
        <v>130</v>
      </c>
      <c r="B12" s="1" t="s">
        <v>82</v>
      </c>
      <c r="C12" s="1">
        <v>4.3972425162792197</v>
      </c>
      <c r="D12" s="1">
        <v>2.20617409795523</v>
      </c>
      <c r="E12" s="1">
        <v>1.60484593361616</v>
      </c>
    </row>
    <row r="15" spans="1:5" x14ac:dyDescent="0.25">
      <c r="A15" s="31" t="s">
        <v>78</v>
      </c>
      <c r="B15" s="31"/>
      <c r="C15" s="31"/>
      <c r="D15" s="31"/>
      <c r="E15" s="31"/>
    </row>
    <row r="16" spans="1:5" x14ac:dyDescent="0.25">
      <c r="A16" s="4" t="s">
        <v>64</v>
      </c>
      <c r="B16" s="4" t="s">
        <v>5</v>
      </c>
      <c r="C16" s="4" t="s">
        <v>69</v>
      </c>
      <c r="D16" s="4" t="s">
        <v>70</v>
      </c>
      <c r="E16" s="4" t="s">
        <v>72</v>
      </c>
    </row>
    <row r="17" spans="1:5" x14ac:dyDescent="0.25">
      <c r="A17" s="2" t="s">
        <v>128</v>
      </c>
      <c r="B17" s="2" t="s">
        <v>81</v>
      </c>
      <c r="C17" s="2">
        <v>0.32272995449602598</v>
      </c>
      <c r="D17" s="2">
        <v>0.31586131080985103</v>
      </c>
      <c r="E17" s="2">
        <v>0.30045907478779599</v>
      </c>
    </row>
    <row r="18" spans="1:5" x14ac:dyDescent="0.25">
      <c r="A18" s="2" t="s">
        <v>128</v>
      </c>
      <c r="B18" s="2" t="s">
        <v>82</v>
      </c>
      <c r="C18" s="2">
        <v>0.67221932113170602</v>
      </c>
      <c r="D18" s="2">
        <v>0.69221574813127495</v>
      </c>
      <c r="E18" s="2">
        <v>0.57204030454158805</v>
      </c>
    </row>
    <row r="19" spans="1:5" x14ac:dyDescent="0.25">
      <c r="A19" s="2" t="s">
        <v>129</v>
      </c>
      <c r="B19" s="2" t="s">
        <v>81</v>
      </c>
      <c r="C19" s="2">
        <v>0.278517091646791</v>
      </c>
      <c r="D19" s="2">
        <v>0.29662805609405002</v>
      </c>
      <c r="E19" s="2">
        <v>0.29029475990682801</v>
      </c>
    </row>
    <row r="20" spans="1:5" x14ac:dyDescent="0.25">
      <c r="A20" s="2" t="s">
        <v>129</v>
      </c>
      <c r="B20" s="2" t="s">
        <v>82</v>
      </c>
      <c r="C20" s="2">
        <v>0.50330855883657899</v>
      </c>
      <c r="D20" s="2">
        <v>0.63703018240630604</v>
      </c>
      <c r="E20" s="2">
        <v>0.53885444067418597</v>
      </c>
    </row>
    <row r="21" spans="1:5" x14ac:dyDescent="0.25">
      <c r="A21" s="2" t="s">
        <v>130</v>
      </c>
      <c r="B21" s="2" t="s">
        <v>81</v>
      </c>
      <c r="C21" s="2">
        <v>0.16483274521306199</v>
      </c>
      <c r="D21" s="2">
        <v>0.104657397605479</v>
      </c>
      <c r="E21" s="2">
        <v>8.3538220496848198E-2</v>
      </c>
    </row>
    <row r="22" spans="1:5" x14ac:dyDescent="0.25">
      <c r="A22" s="2" t="s">
        <v>130</v>
      </c>
      <c r="B22" s="2" t="s">
        <v>82</v>
      </c>
      <c r="C22" s="2">
        <v>0.349377561360598</v>
      </c>
      <c r="D22" s="2">
        <v>0.216843606904149</v>
      </c>
      <c r="E22" s="2">
        <v>0.17700064927339601</v>
      </c>
    </row>
    <row r="25" spans="1:5" x14ac:dyDescent="0.25">
      <c r="A25" s="31" t="s">
        <v>79</v>
      </c>
      <c r="B25" s="31"/>
      <c r="C25" s="31"/>
      <c r="D25" s="31"/>
      <c r="E25" s="31"/>
    </row>
    <row r="26" spans="1:5" x14ac:dyDescent="0.25">
      <c r="A26" s="4" t="s">
        <v>64</v>
      </c>
      <c r="B26" s="4" t="s">
        <v>5</v>
      </c>
      <c r="C26" s="4" t="s">
        <v>69</v>
      </c>
      <c r="D26" s="4" t="s">
        <v>70</v>
      </c>
      <c r="E26" s="4" t="s">
        <v>72</v>
      </c>
    </row>
    <row r="27" spans="1:5" x14ac:dyDescent="0.25">
      <c r="A27" s="3" t="s">
        <v>128</v>
      </c>
      <c r="B27" s="3" t="s">
        <v>81</v>
      </c>
      <c r="C27" s="3">
        <v>2578812</v>
      </c>
      <c r="D27" s="3">
        <v>2543662</v>
      </c>
      <c r="E27" s="3">
        <v>3098384</v>
      </c>
    </row>
    <row r="28" spans="1:5" x14ac:dyDescent="0.25">
      <c r="A28" s="3" t="s">
        <v>128</v>
      </c>
      <c r="B28" s="3" t="s">
        <v>82</v>
      </c>
      <c r="C28" s="3">
        <v>367983</v>
      </c>
      <c r="D28" s="3">
        <v>366982</v>
      </c>
      <c r="E28" s="3">
        <v>418668</v>
      </c>
    </row>
    <row r="29" spans="1:5" x14ac:dyDescent="0.25">
      <c r="A29" s="3" t="s">
        <v>129</v>
      </c>
      <c r="B29" s="3" t="s">
        <v>81</v>
      </c>
      <c r="C29" s="3">
        <v>263002</v>
      </c>
      <c r="D29" s="3">
        <v>356266</v>
      </c>
      <c r="E29" s="3">
        <v>331034</v>
      </c>
    </row>
    <row r="30" spans="1:5" x14ac:dyDescent="0.25">
      <c r="A30" s="3" t="s">
        <v>129</v>
      </c>
      <c r="B30" s="3" t="s">
        <v>82</v>
      </c>
      <c r="C30" s="3">
        <v>55281</v>
      </c>
      <c r="D30" s="3">
        <v>54438</v>
      </c>
      <c r="E30" s="3">
        <v>67837</v>
      </c>
    </row>
    <row r="31" spans="1:5" x14ac:dyDescent="0.25">
      <c r="A31" s="3" t="s">
        <v>130</v>
      </c>
      <c r="B31" s="3" t="s">
        <v>81</v>
      </c>
      <c r="C31" s="3">
        <v>101711</v>
      </c>
      <c r="D31" s="3">
        <v>54217</v>
      </c>
      <c r="E31" s="3">
        <v>44398</v>
      </c>
    </row>
    <row r="32" spans="1:5" x14ac:dyDescent="0.25">
      <c r="A32" s="3" t="s">
        <v>130</v>
      </c>
      <c r="B32" s="3" t="s">
        <v>82</v>
      </c>
      <c r="C32" s="3">
        <v>19468</v>
      </c>
      <c r="D32" s="3">
        <v>9507</v>
      </c>
      <c r="E32" s="3">
        <v>7935</v>
      </c>
    </row>
    <row r="35" spans="1:5" x14ac:dyDescent="0.25">
      <c r="A35" s="31" t="s">
        <v>80</v>
      </c>
      <c r="B35" s="31"/>
      <c r="C35" s="31"/>
      <c r="D35" s="31"/>
      <c r="E35" s="31"/>
    </row>
    <row r="36" spans="1:5" x14ac:dyDescent="0.25">
      <c r="A36" s="4" t="s">
        <v>64</v>
      </c>
      <c r="B36" s="4" t="s">
        <v>5</v>
      </c>
      <c r="C36" s="4" t="s">
        <v>69</v>
      </c>
      <c r="D36" s="4" t="s">
        <v>70</v>
      </c>
      <c r="E36" s="4" t="s">
        <v>72</v>
      </c>
    </row>
    <row r="37" spans="1:5" x14ac:dyDescent="0.25">
      <c r="A37" s="3" t="s">
        <v>128</v>
      </c>
      <c r="B37" s="3" t="s">
        <v>81</v>
      </c>
      <c r="C37" s="3">
        <v>36638</v>
      </c>
      <c r="D37" s="3">
        <v>30415</v>
      </c>
      <c r="E37" s="3">
        <v>30746</v>
      </c>
    </row>
    <row r="38" spans="1:5" x14ac:dyDescent="0.25">
      <c r="A38" s="3" t="s">
        <v>128</v>
      </c>
      <c r="B38" s="3" t="s">
        <v>82</v>
      </c>
      <c r="C38" s="3">
        <v>10040</v>
      </c>
      <c r="D38" s="3">
        <v>7198</v>
      </c>
      <c r="E38" s="3">
        <v>7853</v>
      </c>
    </row>
    <row r="39" spans="1:5" x14ac:dyDescent="0.25">
      <c r="A39" s="3" t="s">
        <v>129</v>
      </c>
      <c r="B39" s="3" t="s">
        <v>81</v>
      </c>
      <c r="C39" s="3">
        <v>3453</v>
      </c>
      <c r="D39" s="3">
        <v>3865</v>
      </c>
      <c r="E39" s="3">
        <v>2877</v>
      </c>
    </row>
    <row r="40" spans="1:5" x14ac:dyDescent="0.25">
      <c r="A40" s="3" t="s">
        <v>129</v>
      </c>
      <c r="B40" s="3" t="s">
        <v>82</v>
      </c>
      <c r="C40" s="3">
        <v>1448</v>
      </c>
      <c r="D40" s="3">
        <v>1039</v>
      </c>
      <c r="E40" s="3">
        <v>1222</v>
      </c>
    </row>
    <row r="41" spans="1:5" x14ac:dyDescent="0.25">
      <c r="A41" s="3" t="s">
        <v>130</v>
      </c>
      <c r="B41" s="3" t="s">
        <v>81</v>
      </c>
      <c r="C41" s="3">
        <v>1165</v>
      </c>
      <c r="D41" s="3">
        <v>664</v>
      </c>
      <c r="E41" s="3">
        <v>387</v>
      </c>
    </row>
    <row r="42" spans="1:5" x14ac:dyDescent="0.25">
      <c r="A42" s="3" t="s">
        <v>130</v>
      </c>
      <c r="B42" s="3" t="s">
        <v>82</v>
      </c>
      <c r="C42" s="3">
        <v>474</v>
      </c>
      <c r="D42" s="3">
        <v>190</v>
      </c>
      <c r="E42" s="3">
        <v>127</v>
      </c>
    </row>
  </sheetData>
  <mergeCells count="4">
    <mergeCell ref="A5:E5"/>
    <mergeCell ref="A15:E15"/>
    <mergeCell ref="A25:E25"/>
    <mergeCell ref="A35:E35"/>
  </mergeCells>
  <pageMargins left="0.7" right="0.7" top="0.75" bottom="0.75" header="0.3" footer="0.3"/>
  <pageSetup paperSize="9" orientation="portrait" horizontalDpi="300"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E210"/>
  <sheetViews>
    <sheetView workbookViewId="0"/>
  </sheetViews>
  <sheetFormatPr baseColWidth="10" defaultColWidth="11.42578125" defaultRowHeight="15" x14ac:dyDescent="0.25"/>
  <cols>
    <col min="1" max="1" width="27.28515625" bestFit="1" customWidth="1"/>
    <col min="2" max="2" width="40.42578125" bestFit="1" customWidth="1"/>
  </cols>
  <sheetData>
    <row r="1" spans="1:5" x14ac:dyDescent="0.25">
      <c r="A1" s="5" t="str">
        <f>HYPERLINK("#'Indice'!A1", "Indice")</f>
        <v>Indice</v>
      </c>
    </row>
    <row r="2" spans="1:5" x14ac:dyDescent="0.25">
      <c r="A2" s="15" t="s">
        <v>127</v>
      </c>
    </row>
    <row r="3" spans="1:5" x14ac:dyDescent="0.25">
      <c r="A3" s="8" t="s">
        <v>62</v>
      </c>
    </row>
    <row r="5" spans="1:5" x14ac:dyDescent="0.25">
      <c r="A5" s="31" t="s">
        <v>63</v>
      </c>
      <c r="B5" s="31"/>
      <c r="C5" s="31"/>
      <c r="D5" s="31"/>
      <c r="E5" s="31"/>
    </row>
    <row r="6" spans="1:5" x14ac:dyDescent="0.25">
      <c r="A6" s="4" t="s">
        <v>64</v>
      </c>
      <c r="B6" s="4" t="s">
        <v>5</v>
      </c>
      <c r="C6" s="4" t="s">
        <v>69</v>
      </c>
      <c r="D6" s="4" t="s">
        <v>70</v>
      </c>
      <c r="E6" s="4" t="s">
        <v>72</v>
      </c>
    </row>
    <row r="7" spans="1:5" x14ac:dyDescent="0.25">
      <c r="A7" s="1" t="s">
        <v>128</v>
      </c>
      <c r="B7" s="1" t="s">
        <v>83</v>
      </c>
      <c r="C7" s="1">
        <v>93.415695428848295</v>
      </c>
      <c r="D7" s="1">
        <v>89.544934034347506</v>
      </c>
      <c r="E7" s="1">
        <v>90.328413248062105</v>
      </c>
    </row>
    <row r="8" spans="1:5" x14ac:dyDescent="0.25">
      <c r="A8" s="1" t="s">
        <v>128</v>
      </c>
      <c r="B8" s="1" t="s">
        <v>84</v>
      </c>
      <c r="C8" s="1">
        <v>91.816610097885103</v>
      </c>
      <c r="D8" s="1">
        <v>89.439368247985797</v>
      </c>
      <c r="E8" s="1">
        <v>88.437694311141996</v>
      </c>
    </row>
    <row r="9" spans="1:5" x14ac:dyDescent="0.25">
      <c r="A9" s="1" t="s">
        <v>128</v>
      </c>
      <c r="B9" s="1" t="s">
        <v>85</v>
      </c>
      <c r="C9" s="1">
        <v>87.144899368286104</v>
      </c>
      <c r="D9" s="1">
        <v>83.249527215957599</v>
      </c>
      <c r="E9" s="1">
        <v>88.961124420166001</v>
      </c>
    </row>
    <row r="10" spans="1:5" x14ac:dyDescent="0.25">
      <c r="A10" s="1" t="s">
        <v>128</v>
      </c>
      <c r="B10" s="1" t="s">
        <v>86</v>
      </c>
      <c r="C10" s="1">
        <v>90.4186367988586</v>
      </c>
      <c r="D10" s="1">
        <v>86.183845996856704</v>
      </c>
      <c r="E10" s="1">
        <v>87.186539173126206</v>
      </c>
    </row>
    <row r="11" spans="1:5" x14ac:dyDescent="0.25">
      <c r="A11" s="1" t="s">
        <v>128</v>
      </c>
      <c r="B11" s="1" t="s">
        <v>87</v>
      </c>
      <c r="C11" s="1">
        <v>87.445098161697402</v>
      </c>
      <c r="D11" s="1">
        <v>89.388346672058105</v>
      </c>
      <c r="E11" s="1">
        <v>91.707038879394503</v>
      </c>
    </row>
    <row r="12" spans="1:5" x14ac:dyDescent="0.25">
      <c r="A12" s="1" t="s">
        <v>128</v>
      </c>
      <c r="B12" s="1" t="s">
        <v>88</v>
      </c>
      <c r="C12" s="1">
        <v>87.2102081775665</v>
      </c>
      <c r="D12" s="1">
        <v>85.444766283035307</v>
      </c>
      <c r="E12" s="1">
        <v>89.582598209381104</v>
      </c>
    </row>
    <row r="13" spans="1:5" x14ac:dyDescent="0.25">
      <c r="A13" s="1" t="s">
        <v>128</v>
      </c>
      <c r="B13" s="1" t="s">
        <v>89</v>
      </c>
      <c r="C13" s="1">
        <v>85.157293081283598</v>
      </c>
      <c r="D13" s="1">
        <v>84.246677160263104</v>
      </c>
      <c r="E13" s="1">
        <v>86.339282989501996</v>
      </c>
    </row>
    <row r="14" spans="1:5" x14ac:dyDescent="0.25">
      <c r="A14" s="1" t="s">
        <v>128</v>
      </c>
      <c r="B14" s="1" t="s">
        <v>90</v>
      </c>
      <c r="C14" s="1">
        <v>83.402621746063204</v>
      </c>
      <c r="D14" s="1">
        <v>87.964457273483305</v>
      </c>
      <c r="E14" s="1">
        <v>91.106581687927203</v>
      </c>
    </row>
    <row r="15" spans="1:5" x14ac:dyDescent="0.25">
      <c r="A15" s="1" t="s">
        <v>128</v>
      </c>
      <c r="B15" s="1" t="s">
        <v>91</v>
      </c>
      <c r="C15" s="1">
        <v>88.380795717239394</v>
      </c>
      <c r="D15" s="1">
        <v>87.484025955200195</v>
      </c>
      <c r="E15" s="1">
        <v>89.512383937835693</v>
      </c>
    </row>
    <row r="16" spans="1:5" x14ac:dyDescent="0.25">
      <c r="A16" s="1" t="s">
        <v>128</v>
      </c>
      <c r="B16" s="1" t="s">
        <v>92</v>
      </c>
      <c r="C16" s="1"/>
      <c r="D16" s="1">
        <v>86.351013183593807</v>
      </c>
      <c r="E16" s="1">
        <v>92.141604423522907</v>
      </c>
    </row>
    <row r="17" spans="1:5" x14ac:dyDescent="0.25">
      <c r="A17" s="1" t="s">
        <v>128</v>
      </c>
      <c r="B17" s="1" t="s">
        <v>93</v>
      </c>
      <c r="C17" s="1">
        <v>90.613722801208496</v>
      </c>
      <c r="D17" s="1">
        <v>87.962448596954303</v>
      </c>
      <c r="E17" s="1">
        <v>90.827560424804702</v>
      </c>
    </row>
    <row r="18" spans="1:5" x14ac:dyDescent="0.25">
      <c r="A18" s="1" t="s">
        <v>128</v>
      </c>
      <c r="B18" s="1" t="s">
        <v>94</v>
      </c>
      <c r="C18" s="1">
        <v>89.205372333526597</v>
      </c>
      <c r="D18" s="1">
        <v>88.210117816925006</v>
      </c>
      <c r="E18" s="1">
        <v>88.992726802825899</v>
      </c>
    </row>
    <row r="19" spans="1:5" x14ac:dyDescent="0.25">
      <c r="A19" s="1" t="s">
        <v>128</v>
      </c>
      <c r="B19" s="1" t="s">
        <v>95</v>
      </c>
      <c r="C19" s="1">
        <v>87.925243377685504</v>
      </c>
      <c r="D19" s="1">
        <v>85.417383909225506</v>
      </c>
      <c r="E19" s="1">
        <v>87.976795434951796</v>
      </c>
    </row>
    <row r="20" spans="1:5" x14ac:dyDescent="0.25">
      <c r="A20" s="1" t="s">
        <v>128</v>
      </c>
      <c r="B20" s="1" t="s">
        <v>96</v>
      </c>
      <c r="C20" s="1">
        <v>84.675514698028607</v>
      </c>
      <c r="D20" s="1">
        <v>84.596848487854004</v>
      </c>
      <c r="E20" s="1">
        <v>88.650929927825899</v>
      </c>
    </row>
    <row r="21" spans="1:5" x14ac:dyDescent="0.25">
      <c r="A21" s="1" t="s">
        <v>128</v>
      </c>
      <c r="B21" s="1" t="s">
        <v>97</v>
      </c>
      <c r="C21" s="1">
        <v>94.3145334720612</v>
      </c>
      <c r="D21" s="1">
        <v>91.440784931182904</v>
      </c>
      <c r="E21" s="1">
        <v>94.769543409347506</v>
      </c>
    </row>
    <row r="22" spans="1:5" x14ac:dyDescent="0.25">
      <c r="A22" s="1" t="s">
        <v>128</v>
      </c>
      <c r="B22" s="1" t="s">
        <v>98</v>
      </c>
      <c r="C22" s="1">
        <v>90.751910209655804</v>
      </c>
      <c r="D22" s="1">
        <v>88.468652963638306</v>
      </c>
      <c r="E22" s="1">
        <v>94.340246915817303</v>
      </c>
    </row>
    <row r="23" spans="1:5" x14ac:dyDescent="0.25">
      <c r="A23" s="1" t="s">
        <v>129</v>
      </c>
      <c r="B23" s="1" t="s">
        <v>83</v>
      </c>
      <c r="C23" s="1">
        <v>5.2538692951202401</v>
      </c>
      <c r="D23" s="1">
        <v>8.3531789481639898</v>
      </c>
      <c r="E23" s="1">
        <v>8.25136750936508</v>
      </c>
    </row>
    <row r="24" spans="1:5" x14ac:dyDescent="0.25">
      <c r="A24" s="1" t="s">
        <v>129</v>
      </c>
      <c r="B24" s="1" t="s">
        <v>84</v>
      </c>
      <c r="C24" s="1">
        <v>4.6542495489120501</v>
      </c>
      <c r="D24" s="1">
        <v>7.8217707574367497</v>
      </c>
      <c r="E24" s="1">
        <v>10.171037167310701</v>
      </c>
    </row>
    <row r="25" spans="1:5" x14ac:dyDescent="0.25">
      <c r="A25" s="1" t="s">
        <v>129</v>
      </c>
      <c r="B25" s="1" t="s">
        <v>85</v>
      </c>
      <c r="C25" s="1">
        <v>8.3752125501632708</v>
      </c>
      <c r="D25" s="1">
        <v>13.596133887767801</v>
      </c>
      <c r="E25" s="1">
        <v>8.8078297674655897</v>
      </c>
    </row>
    <row r="26" spans="1:5" x14ac:dyDescent="0.25">
      <c r="A26" s="1" t="s">
        <v>129</v>
      </c>
      <c r="B26" s="1" t="s">
        <v>86</v>
      </c>
      <c r="C26" s="1">
        <v>6.8695135414600399</v>
      </c>
      <c r="D26" s="1">
        <v>10.430014133453399</v>
      </c>
      <c r="E26" s="1">
        <v>11.3901279866695</v>
      </c>
    </row>
    <row r="27" spans="1:5" x14ac:dyDescent="0.25">
      <c r="A27" s="1" t="s">
        <v>129</v>
      </c>
      <c r="B27" s="1" t="s">
        <v>87</v>
      </c>
      <c r="C27" s="1">
        <v>9.4077549874782598</v>
      </c>
      <c r="D27" s="1">
        <v>8.4611251950263995</v>
      </c>
      <c r="E27" s="1">
        <v>7.6626792550087002</v>
      </c>
    </row>
    <row r="28" spans="1:5" x14ac:dyDescent="0.25">
      <c r="A28" s="1" t="s">
        <v>129</v>
      </c>
      <c r="B28" s="1" t="s">
        <v>88</v>
      </c>
      <c r="C28" s="1">
        <v>9.4134002923965507</v>
      </c>
      <c r="D28" s="1">
        <v>12.3184397816658</v>
      </c>
      <c r="E28" s="1">
        <v>8.9261442422866804</v>
      </c>
    </row>
    <row r="29" spans="1:5" x14ac:dyDescent="0.25">
      <c r="A29" s="1" t="s">
        <v>129</v>
      </c>
      <c r="B29" s="1" t="s">
        <v>89</v>
      </c>
      <c r="C29" s="1">
        <v>9.9931389093398995</v>
      </c>
      <c r="D29" s="1">
        <v>13.9961436390877</v>
      </c>
      <c r="E29" s="1">
        <v>12.0612576603889</v>
      </c>
    </row>
    <row r="30" spans="1:5" x14ac:dyDescent="0.25">
      <c r="A30" s="1" t="s">
        <v>129</v>
      </c>
      <c r="B30" s="1" t="s">
        <v>90</v>
      </c>
      <c r="C30" s="1">
        <v>14.3306612968445</v>
      </c>
      <c r="D30" s="1">
        <v>10.7387386262417</v>
      </c>
      <c r="E30" s="1">
        <v>8.2634076476097107</v>
      </c>
    </row>
    <row r="31" spans="1:5" x14ac:dyDescent="0.25">
      <c r="A31" s="1" t="s">
        <v>129</v>
      </c>
      <c r="B31" s="1" t="s">
        <v>91</v>
      </c>
      <c r="C31" s="1">
        <v>8.4379568696021998</v>
      </c>
      <c r="D31" s="1">
        <v>11.1290149390697</v>
      </c>
      <c r="E31" s="1">
        <v>9.2990629374980909</v>
      </c>
    </row>
    <row r="32" spans="1:5" x14ac:dyDescent="0.25">
      <c r="A32" s="1" t="s">
        <v>129</v>
      </c>
      <c r="B32" s="1" t="s">
        <v>92</v>
      </c>
      <c r="C32" s="1"/>
      <c r="D32" s="1">
        <v>12.2330762445927</v>
      </c>
      <c r="E32" s="1">
        <v>6.6232599318027496</v>
      </c>
    </row>
    <row r="33" spans="1:5" x14ac:dyDescent="0.25">
      <c r="A33" s="1" t="s">
        <v>129</v>
      </c>
      <c r="B33" s="1" t="s">
        <v>93</v>
      </c>
      <c r="C33" s="1">
        <v>6.98950067162514</v>
      </c>
      <c r="D33" s="1">
        <v>10.599168390035601</v>
      </c>
      <c r="E33" s="1">
        <v>8.5186660289764404</v>
      </c>
    </row>
    <row r="34" spans="1:5" x14ac:dyDescent="0.25">
      <c r="A34" s="1" t="s">
        <v>129</v>
      </c>
      <c r="B34" s="1" t="s">
        <v>94</v>
      </c>
      <c r="C34" s="1">
        <v>8.4198780357837695</v>
      </c>
      <c r="D34" s="1">
        <v>9.7295552492141706</v>
      </c>
      <c r="E34" s="1">
        <v>9.1335609555244393</v>
      </c>
    </row>
    <row r="35" spans="1:5" x14ac:dyDescent="0.25">
      <c r="A35" s="1" t="s">
        <v>129</v>
      </c>
      <c r="B35" s="1" t="s">
        <v>95</v>
      </c>
      <c r="C35" s="1">
        <v>10.012628138065301</v>
      </c>
      <c r="D35" s="1">
        <v>11.8193224072456</v>
      </c>
      <c r="E35" s="1">
        <v>11.385004967451099</v>
      </c>
    </row>
    <row r="36" spans="1:5" x14ac:dyDescent="0.25">
      <c r="A36" s="1" t="s">
        <v>129</v>
      </c>
      <c r="B36" s="1" t="s">
        <v>96</v>
      </c>
      <c r="C36" s="1">
        <v>12.6375734806061</v>
      </c>
      <c r="D36" s="1">
        <v>13.469609618187</v>
      </c>
      <c r="E36" s="1">
        <v>10.236688703298601</v>
      </c>
    </row>
    <row r="37" spans="1:5" x14ac:dyDescent="0.25">
      <c r="A37" s="1" t="s">
        <v>129</v>
      </c>
      <c r="B37" s="1" t="s">
        <v>97</v>
      </c>
      <c r="C37" s="1">
        <v>4.5320909470319704</v>
      </c>
      <c r="D37" s="1">
        <v>7.6143652200698897</v>
      </c>
      <c r="E37" s="1">
        <v>5.1590967923402804</v>
      </c>
    </row>
    <row r="38" spans="1:5" x14ac:dyDescent="0.25">
      <c r="A38" s="1" t="s">
        <v>129</v>
      </c>
      <c r="B38" s="1" t="s">
        <v>98</v>
      </c>
      <c r="C38" s="1">
        <v>6.80535584688187</v>
      </c>
      <c r="D38" s="1">
        <v>8.3483107388019597</v>
      </c>
      <c r="E38" s="1">
        <v>5.0209950655698803</v>
      </c>
    </row>
    <row r="39" spans="1:5" x14ac:dyDescent="0.25">
      <c r="A39" s="1" t="s">
        <v>130</v>
      </c>
      <c r="B39" s="1" t="s">
        <v>83</v>
      </c>
      <c r="C39" s="1">
        <v>1.33043713867664</v>
      </c>
      <c r="D39" s="1">
        <v>2.1018844097852698</v>
      </c>
      <c r="E39" s="1">
        <v>1.4202211052179301</v>
      </c>
    </row>
    <row r="40" spans="1:5" x14ac:dyDescent="0.25">
      <c r="A40" s="1" t="s">
        <v>130</v>
      </c>
      <c r="B40" s="1" t="s">
        <v>84</v>
      </c>
      <c r="C40" s="1">
        <v>3.5291392356157298</v>
      </c>
      <c r="D40" s="1">
        <v>2.7388606220483802</v>
      </c>
      <c r="E40" s="1">
        <v>1.3912694528698899</v>
      </c>
    </row>
    <row r="41" spans="1:5" x14ac:dyDescent="0.25">
      <c r="A41" s="1" t="s">
        <v>130</v>
      </c>
      <c r="B41" s="1" t="s">
        <v>85</v>
      </c>
      <c r="C41" s="1">
        <v>4.4798873364925402</v>
      </c>
      <c r="D41" s="1">
        <v>3.1543400138616602</v>
      </c>
      <c r="E41" s="1">
        <v>2.2310445085167898</v>
      </c>
    </row>
    <row r="42" spans="1:5" x14ac:dyDescent="0.25">
      <c r="A42" s="1" t="s">
        <v>130</v>
      </c>
      <c r="B42" s="1" t="s">
        <v>86</v>
      </c>
      <c r="C42" s="1">
        <v>2.7118515223264699</v>
      </c>
      <c r="D42" s="1">
        <v>3.38614210486412</v>
      </c>
      <c r="E42" s="1">
        <v>1.42333367839456</v>
      </c>
    </row>
    <row r="43" spans="1:5" x14ac:dyDescent="0.25">
      <c r="A43" s="1" t="s">
        <v>130</v>
      </c>
      <c r="B43" s="1" t="s">
        <v>87</v>
      </c>
      <c r="C43" s="1">
        <v>3.1471464782953298</v>
      </c>
      <c r="D43" s="1">
        <v>2.1505307406187102</v>
      </c>
      <c r="E43" s="1">
        <v>0.63028172589838505</v>
      </c>
    </row>
    <row r="44" spans="1:5" x14ac:dyDescent="0.25">
      <c r="A44" s="1" t="s">
        <v>130</v>
      </c>
      <c r="B44" s="1" t="s">
        <v>88</v>
      </c>
      <c r="C44" s="1">
        <v>3.37638892233372</v>
      </c>
      <c r="D44" s="1">
        <v>2.2367963567376101</v>
      </c>
      <c r="E44" s="1">
        <v>1.49125633761287</v>
      </c>
    </row>
    <row r="45" spans="1:5" x14ac:dyDescent="0.25">
      <c r="A45" s="1" t="s">
        <v>130</v>
      </c>
      <c r="B45" s="1" t="s">
        <v>89</v>
      </c>
      <c r="C45" s="1">
        <v>4.8495657742023504</v>
      </c>
      <c r="D45" s="1">
        <v>1.7571805045008699</v>
      </c>
      <c r="E45" s="1">
        <v>1.59946121275425</v>
      </c>
    </row>
    <row r="46" spans="1:5" x14ac:dyDescent="0.25">
      <c r="A46" s="1" t="s">
        <v>130</v>
      </c>
      <c r="B46" s="1" t="s">
        <v>90</v>
      </c>
      <c r="C46" s="1">
        <v>2.2667191922664598</v>
      </c>
      <c r="D46" s="1">
        <v>1.2968032620847201</v>
      </c>
      <c r="E46" s="1">
        <v>0.63000838272273496</v>
      </c>
    </row>
    <row r="47" spans="1:5" x14ac:dyDescent="0.25">
      <c r="A47" s="1" t="s">
        <v>130</v>
      </c>
      <c r="B47" s="1" t="s">
        <v>91</v>
      </c>
      <c r="C47" s="1">
        <v>3.1812459230423</v>
      </c>
      <c r="D47" s="1">
        <v>1.3869613409042401</v>
      </c>
      <c r="E47" s="1">
        <v>1.18855331093073</v>
      </c>
    </row>
    <row r="48" spans="1:5" x14ac:dyDescent="0.25">
      <c r="A48" s="1" t="s">
        <v>130</v>
      </c>
      <c r="B48" s="1" t="s">
        <v>92</v>
      </c>
      <c r="C48" s="1"/>
      <c r="D48" s="1">
        <v>1.41590796411037</v>
      </c>
      <c r="E48" s="1">
        <v>1.2351358309388201</v>
      </c>
    </row>
    <row r="49" spans="1:5" x14ac:dyDescent="0.25">
      <c r="A49" s="1" t="s">
        <v>130</v>
      </c>
      <c r="B49" s="1" t="s">
        <v>93</v>
      </c>
      <c r="C49" s="1">
        <v>2.39677932113409</v>
      </c>
      <c r="D49" s="1">
        <v>1.43838422372937</v>
      </c>
      <c r="E49" s="1">
        <v>0.653771637007594</v>
      </c>
    </row>
    <row r="50" spans="1:5" x14ac:dyDescent="0.25">
      <c r="A50" s="1" t="s">
        <v>130</v>
      </c>
      <c r="B50" s="1" t="s">
        <v>94</v>
      </c>
      <c r="C50" s="1">
        <v>2.3747464641928699</v>
      </c>
      <c r="D50" s="1">
        <v>2.06032618880272</v>
      </c>
      <c r="E50" s="1">
        <v>1.8737131729722001</v>
      </c>
    </row>
    <row r="51" spans="1:5" x14ac:dyDescent="0.25">
      <c r="A51" s="1" t="s">
        <v>130</v>
      </c>
      <c r="B51" s="1" t="s">
        <v>95</v>
      </c>
      <c r="C51" s="1">
        <v>2.0621290430426602</v>
      </c>
      <c r="D51" s="1">
        <v>2.76329386979342</v>
      </c>
      <c r="E51" s="1">
        <v>0.63819848001003299</v>
      </c>
    </row>
    <row r="52" spans="1:5" x14ac:dyDescent="0.25">
      <c r="A52" s="1" t="s">
        <v>130</v>
      </c>
      <c r="B52" s="1" t="s">
        <v>96</v>
      </c>
      <c r="C52" s="1">
        <v>2.6869138702750202</v>
      </c>
      <c r="D52" s="1">
        <v>1.9335398450493799</v>
      </c>
      <c r="E52" s="1">
        <v>1.11237876117229</v>
      </c>
    </row>
    <row r="53" spans="1:5" x14ac:dyDescent="0.25">
      <c r="A53" s="1" t="s">
        <v>130</v>
      </c>
      <c r="B53" s="1" t="s">
        <v>97</v>
      </c>
      <c r="C53" s="1">
        <v>1.15337641909719</v>
      </c>
      <c r="D53" s="1">
        <v>0.94484826549887702</v>
      </c>
      <c r="E53" s="1">
        <v>7.1362603921443196E-2</v>
      </c>
    </row>
    <row r="54" spans="1:5" x14ac:dyDescent="0.25">
      <c r="A54" s="1" t="s">
        <v>130</v>
      </c>
      <c r="B54" s="1" t="s">
        <v>98</v>
      </c>
      <c r="C54" s="1">
        <v>2.4427354335784899</v>
      </c>
      <c r="D54" s="1">
        <v>3.1830377876758602</v>
      </c>
      <c r="E54" s="1">
        <v>0.63875811174511898</v>
      </c>
    </row>
    <row r="57" spans="1:5" x14ac:dyDescent="0.25">
      <c r="A57" s="31" t="s">
        <v>78</v>
      </c>
      <c r="B57" s="31"/>
      <c r="C57" s="31"/>
      <c r="D57" s="31"/>
      <c r="E57" s="31"/>
    </row>
    <row r="58" spans="1:5" x14ac:dyDescent="0.25">
      <c r="A58" s="4" t="s">
        <v>64</v>
      </c>
      <c r="B58" s="4" t="s">
        <v>5</v>
      </c>
      <c r="C58" s="4" t="s">
        <v>69</v>
      </c>
      <c r="D58" s="4" t="s">
        <v>70</v>
      </c>
      <c r="E58" s="4" t="s">
        <v>72</v>
      </c>
    </row>
    <row r="59" spans="1:5" x14ac:dyDescent="0.25">
      <c r="A59" s="2" t="s">
        <v>128</v>
      </c>
      <c r="B59" s="2" t="s">
        <v>83</v>
      </c>
      <c r="C59" s="2">
        <v>1.1986276134848599</v>
      </c>
      <c r="D59" s="2">
        <v>1.2074320577085</v>
      </c>
      <c r="E59" s="2">
        <v>1.0620347224175899</v>
      </c>
    </row>
    <row r="60" spans="1:5" x14ac:dyDescent="0.25">
      <c r="A60" s="2" t="s">
        <v>128</v>
      </c>
      <c r="B60" s="2" t="s">
        <v>84</v>
      </c>
      <c r="C60" s="2">
        <v>1.0915838181972499</v>
      </c>
      <c r="D60" s="2">
        <v>1.2427457608282599</v>
      </c>
      <c r="E60" s="2">
        <v>1.3437015004456001</v>
      </c>
    </row>
    <row r="61" spans="1:5" x14ac:dyDescent="0.25">
      <c r="A61" s="2" t="s">
        <v>128</v>
      </c>
      <c r="B61" s="2" t="s">
        <v>85</v>
      </c>
      <c r="C61" s="2">
        <v>1.6504039987921699</v>
      </c>
      <c r="D61" s="2">
        <v>1.6696313396096201</v>
      </c>
      <c r="E61" s="2">
        <v>0.960506871342659</v>
      </c>
    </row>
    <row r="62" spans="1:5" x14ac:dyDescent="0.25">
      <c r="A62" s="2" t="s">
        <v>128</v>
      </c>
      <c r="B62" s="2" t="s">
        <v>86</v>
      </c>
      <c r="C62" s="2">
        <v>0.76751965098082997</v>
      </c>
      <c r="D62" s="2">
        <v>1.3551060110330599</v>
      </c>
      <c r="E62" s="2">
        <v>1.1235683225095301</v>
      </c>
    </row>
    <row r="63" spans="1:5" x14ac:dyDescent="0.25">
      <c r="A63" s="2" t="s">
        <v>128</v>
      </c>
      <c r="B63" s="2" t="s">
        <v>87</v>
      </c>
      <c r="C63" s="2">
        <v>0.97206616774201404</v>
      </c>
      <c r="D63" s="2">
        <v>1.2277668341994299</v>
      </c>
      <c r="E63" s="2">
        <v>0.82722771912813198</v>
      </c>
    </row>
    <row r="64" spans="1:5" x14ac:dyDescent="0.25">
      <c r="A64" s="2" t="s">
        <v>128</v>
      </c>
      <c r="B64" s="2" t="s">
        <v>88</v>
      </c>
      <c r="C64" s="2">
        <v>0.805099587887526</v>
      </c>
      <c r="D64" s="2">
        <v>0.67174523137509801</v>
      </c>
      <c r="E64" s="2">
        <v>0.554692093282938</v>
      </c>
    </row>
    <row r="65" spans="1:5" x14ac:dyDescent="0.25">
      <c r="A65" s="2" t="s">
        <v>128</v>
      </c>
      <c r="B65" s="2" t="s">
        <v>89</v>
      </c>
      <c r="C65" s="2">
        <v>0.63423491083085504</v>
      </c>
      <c r="D65" s="2">
        <v>0.63924798741936695</v>
      </c>
      <c r="E65" s="2">
        <v>0.62014996074140105</v>
      </c>
    </row>
    <row r="66" spans="1:5" x14ac:dyDescent="0.25">
      <c r="A66" s="2" t="s">
        <v>128</v>
      </c>
      <c r="B66" s="2" t="s">
        <v>90</v>
      </c>
      <c r="C66" s="2">
        <v>1.2011419981718101</v>
      </c>
      <c r="D66" s="2">
        <v>0.74304784648120403</v>
      </c>
      <c r="E66" s="2">
        <v>0.697703566402197</v>
      </c>
    </row>
    <row r="67" spans="1:5" x14ac:dyDescent="0.25">
      <c r="A67" s="2" t="s">
        <v>128</v>
      </c>
      <c r="B67" s="2" t="s">
        <v>91</v>
      </c>
      <c r="C67" s="2">
        <v>0.77701383270323299</v>
      </c>
      <c r="D67" s="2">
        <v>0.69543407298624504</v>
      </c>
      <c r="E67" s="2">
        <v>0.62354137189686298</v>
      </c>
    </row>
    <row r="68" spans="1:5" x14ac:dyDescent="0.25">
      <c r="A68" s="2" t="s">
        <v>128</v>
      </c>
      <c r="B68" s="2" t="s">
        <v>92</v>
      </c>
      <c r="C68" s="2"/>
      <c r="D68" s="2">
        <v>1.3168576173484301</v>
      </c>
      <c r="E68" s="2">
        <v>0.65304879099130597</v>
      </c>
    </row>
    <row r="69" spans="1:5" x14ac:dyDescent="0.25">
      <c r="A69" s="2" t="s">
        <v>128</v>
      </c>
      <c r="B69" s="2" t="s">
        <v>93</v>
      </c>
      <c r="C69" s="2">
        <v>0.53666625171899796</v>
      </c>
      <c r="D69" s="2">
        <v>0.75442488305270705</v>
      </c>
      <c r="E69" s="2">
        <v>0.50075966864824295</v>
      </c>
    </row>
    <row r="70" spans="1:5" x14ac:dyDescent="0.25">
      <c r="A70" s="2" t="s">
        <v>128</v>
      </c>
      <c r="B70" s="2" t="s">
        <v>94</v>
      </c>
      <c r="C70" s="2">
        <v>0.676060561090708</v>
      </c>
      <c r="D70" s="2">
        <v>0.71892742998897996</v>
      </c>
      <c r="E70" s="2">
        <v>0.64118113368749596</v>
      </c>
    </row>
    <row r="71" spans="1:5" x14ac:dyDescent="0.25">
      <c r="A71" s="2" t="s">
        <v>128</v>
      </c>
      <c r="B71" s="2" t="s">
        <v>95</v>
      </c>
      <c r="C71" s="2">
        <v>0.90531185269355796</v>
      </c>
      <c r="D71" s="2">
        <v>1.1980129405856099</v>
      </c>
      <c r="E71" s="2">
        <v>0.76190349645912603</v>
      </c>
    </row>
    <row r="72" spans="1:5" x14ac:dyDescent="0.25">
      <c r="A72" s="2" t="s">
        <v>128</v>
      </c>
      <c r="B72" s="2" t="s">
        <v>96</v>
      </c>
      <c r="C72" s="2">
        <v>1.04875760152936</v>
      </c>
      <c r="D72" s="2">
        <v>1.0876730084419299</v>
      </c>
      <c r="E72" s="2">
        <v>0.97849462181329705</v>
      </c>
    </row>
    <row r="73" spans="1:5" x14ac:dyDescent="0.25">
      <c r="A73" s="2" t="s">
        <v>128</v>
      </c>
      <c r="B73" s="2" t="s">
        <v>97</v>
      </c>
      <c r="C73" s="2">
        <v>1.2115336023271099</v>
      </c>
      <c r="D73" s="2">
        <v>0.97372764721512794</v>
      </c>
      <c r="E73" s="2">
        <v>0.98343528807163205</v>
      </c>
    </row>
    <row r="74" spans="1:5" x14ac:dyDescent="0.25">
      <c r="A74" s="2" t="s">
        <v>128</v>
      </c>
      <c r="B74" s="2" t="s">
        <v>98</v>
      </c>
      <c r="C74" s="2">
        <v>1.0520859621465199</v>
      </c>
      <c r="D74" s="2">
        <v>1.42107754945755</v>
      </c>
      <c r="E74" s="2">
        <v>0.788676086813211</v>
      </c>
    </row>
    <row r="75" spans="1:5" x14ac:dyDescent="0.25">
      <c r="A75" s="2" t="s">
        <v>129</v>
      </c>
      <c r="B75" s="2" t="s">
        <v>83</v>
      </c>
      <c r="C75" s="2">
        <v>1.2451318092644199</v>
      </c>
      <c r="D75" s="2">
        <v>1.0993966832757001</v>
      </c>
      <c r="E75" s="2">
        <v>0.87890652939677205</v>
      </c>
    </row>
    <row r="76" spans="1:5" x14ac:dyDescent="0.25">
      <c r="A76" s="2" t="s">
        <v>129</v>
      </c>
      <c r="B76" s="2" t="s">
        <v>84</v>
      </c>
      <c r="C76" s="2">
        <v>0.74481805786490396</v>
      </c>
      <c r="D76" s="2">
        <v>1.12630752846599</v>
      </c>
      <c r="E76" s="2">
        <v>1.3170969672501101</v>
      </c>
    </row>
    <row r="77" spans="1:5" x14ac:dyDescent="0.25">
      <c r="A77" s="2" t="s">
        <v>129</v>
      </c>
      <c r="B77" s="2" t="s">
        <v>85</v>
      </c>
      <c r="C77" s="2">
        <v>1.2815922498703001</v>
      </c>
      <c r="D77" s="2">
        <v>1.53306797146797</v>
      </c>
      <c r="E77" s="2">
        <v>0.87644876912236203</v>
      </c>
    </row>
    <row r="78" spans="1:5" x14ac:dyDescent="0.25">
      <c r="A78" s="2" t="s">
        <v>129</v>
      </c>
      <c r="B78" s="2" t="s">
        <v>86</v>
      </c>
      <c r="C78" s="2">
        <v>0.66843936219811395</v>
      </c>
      <c r="D78" s="2">
        <v>1.24154780060053</v>
      </c>
      <c r="E78" s="2">
        <v>1.05812232941389</v>
      </c>
    </row>
    <row r="79" spans="1:5" x14ac:dyDescent="0.25">
      <c r="A79" s="2" t="s">
        <v>129</v>
      </c>
      <c r="B79" s="2" t="s">
        <v>87</v>
      </c>
      <c r="C79" s="2">
        <v>0.92232860624790203</v>
      </c>
      <c r="D79" s="2">
        <v>1.1347196996211999</v>
      </c>
      <c r="E79" s="2">
        <v>0.79633304849266995</v>
      </c>
    </row>
    <row r="80" spans="1:5" x14ac:dyDescent="0.25">
      <c r="A80" s="2" t="s">
        <v>129</v>
      </c>
      <c r="B80" s="2" t="s">
        <v>88</v>
      </c>
      <c r="C80" s="2">
        <v>0.69751413539051998</v>
      </c>
      <c r="D80" s="2">
        <v>0.62062097713351205</v>
      </c>
      <c r="E80" s="2">
        <v>0.49954918213188598</v>
      </c>
    </row>
    <row r="81" spans="1:5" x14ac:dyDescent="0.25">
      <c r="A81" s="2" t="s">
        <v>129</v>
      </c>
      <c r="B81" s="2" t="s">
        <v>89</v>
      </c>
      <c r="C81" s="2">
        <v>0.52994959987699997</v>
      </c>
      <c r="D81" s="2">
        <v>0.60254656709730603</v>
      </c>
      <c r="E81" s="2">
        <v>0.60346792452037301</v>
      </c>
    </row>
    <row r="82" spans="1:5" x14ac:dyDescent="0.25">
      <c r="A82" s="2" t="s">
        <v>129</v>
      </c>
      <c r="B82" s="2" t="s">
        <v>90</v>
      </c>
      <c r="C82" s="2">
        <v>1.1772149242460701</v>
      </c>
      <c r="D82" s="2">
        <v>0.67346533760428395</v>
      </c>
      <c r="E82" s="2">
        <v>0.66687539219856296</v>
      </c>
    </row>
    <row r="83" spans="1:5" x14ac:dyDescent="0.25">
      <c r="A83" s="2" t="s">
        <v>129</v>
      </c>
      <c r="B83" s="2" t="s">
        <v>91</v>
      </c>
      <c r="C83" s="2">
        <v>0.66830907016992602</v>
      </c>
      <c r="D83" s="2">
        <v>0.66709569655358802</v>
      </c>
      <c r="E83" s="2">
        <v>0.59794248081743695</v>
      </c>
    </row>
    <row r="84" spans="1:5" x14ac:dyDescent="0.25">
      <c r="A84" s="2" t="s">
        <v>129</v>
      </c>
      <c r="B84" s="2" t="s">
        <v>92</v>
      </c>
      <c r="C84" s="2"/>
      <c r="D84" s="2">
        <v>1.2031790800392601</v>
      </c>
      <c r="E84" s="2">
        <v>0.61669014394283295</v>
      </c>
    </row>
    <row r="85" spans="1:5" x14ac:dyDescent="0.25">
      <c r="A85" s="2" t="s">
        <v>129</v>
      </c>
      <c r="B85" s="2" t="s">
        <v>93</v>
      </c>
      <c r="C85" s="2">
        <v>0.42163436301052598</v>
      </c>
      <c r="D85" s="2">
        <v>0.70298332720994905</v>
      </c>
      <c r="E85" s="2">
        <v>0.480161793529987</v>
      </c>
    </row>
    <row r="86" spans="1:5" x14ac:dyDescent="0.25">
      <c r="A86" s="2" t="s">
        <v>129</v>
      </c>
      <c r="B86" s="2" t="s">
        <v>94</v>
      </c>
      <c r="C86" s="2">
        <v>0.60248500667512395</v>
      </c>
      <c r="D86" s="2">
        <v>0.65656653605401505</v>
      </c>
      <c r="E86" s="2">
        <v>0.56503247469663598</v>
      </c>
    </row>
    <row r="87" spans="1:5" x14ac:dyDescent="0.25">
      <c r="A87" s="2" t="s">
        <v>129</v>
      </c>
      <c r="B87" s="2" t="s">
        <v>95</v>
      </c>
      <c r="C87" s="2">
        <v>0.83020469173789002</v>
      </c>
      <c r="D87" s="2">
        <v>1.07543505728245</v>
      </c>
      <c r="E87" s="2">
        <v>0.74415397830307495</v>
      </c>
    </row>
    <row r="88" spans="1:5" x14ac:dyDescent="0.25">
      <c r="A88" s="2" t="s">
        <v>129</v>
      </c>
      <c r="B88" s="2" t="s">
        <v>96</v>
      </c>
      <c r="C88" s="2">
        <v>0.95928609371185303</v>
      </c>
      <c r="D88" s="2">
        <v>1.06460889801383</v>
      </c>
      <c r="E88" s="2">
        <v>0.91940322890877701</v>
      </c>
    </row>
    <row r="89" spans="1:5" x14ac:dyDescent="0.25">
      <c r="A89" s="2" t="s">
        <v>129</v>
      </c>
      <c r="B89" s="2" t="s">
        <v>97</v>
      </c>
      <c r="C89" s="2">
        <v>1.10898725688457</v>
      </c>
      <c r="D89" s="2">
        <v>0.90112145990133297</v>
      </c>
      <c r="E89" s="2">
        <v>0.978466495871544</v>
      </c>
    </row>
    <row r="90" spans="1:5" x14ac:dyDescent="0.25">
      <c r="A90" s="2" t="s">
        <v>129</v>
      </c>
      <c r="B90" s="2" t="s">
        <v>98</v>
      </c>
      <c r="C90" s="2">
        <v>1.0462811216712</v>
      </c>
      <c r="D90" s="2">
        <v>0.98929600790143002</v>
      </c>
      <c r="E90" s="2">
        <v>0.762773351743817</v>
      </c>
    </row>
    <row r="91" spans="1:5" x14ac:dyDescent="0.25">
      <c r="A91" s="2" t="s">
        <v>130</v>
      </c>
      <c r="B91" s="2" t="s">
        <v>83</v>
      </c>
      <c r="C91" s="2">
        <v>0.67032054066657998</v>
      </c>
      <c r="D91" s="2">
        <v>0.54432568140327897</v>
      </c>
      <c r="E91" s="2">
        <v>0.43405196629464599</v>
      </c>
    </row>
    <row r="92" spans="1:5" x14ac:dyDescent="0.25">
      <c r="A92" s="2" t="s">
        <v>130</v>
      </c>
      <c r="B92" s="2" t="s">
        <v>84</v>
      </c>
      <c r="C92" s="2">
        <v>0.68310387432575204</v>
      </c>
      <c r="D92" s="2">
        <v>0.569953862577677</v>
      </c>
      <c r="E92" s="2">
        <v>0.39957142435014198</v>
      </c>
    </row>
    <row r="93" spans="1:5" x14ac:dyDescent="0.25">
      <c r="A93" s="2" t="s">
        <v>130</v>
      </c>
      <c r="B93" s="2" t="s">
        <v>85</v>
      </c>
      <c r="C93" s="2">
        <v>0.98811062052845999</v>
      </c>
      <c r="D93" s="2">
        <v>0.66892006434500195</v>
      </c>
      <c r="E93" s="2">
        <v>0.42401319369673701</v>
      </c>
    </row>
    <row r="94" spans="1:5" x14ac:dyDescent="0.25">
      <c r="A94" s="2" t="s">
        <v>130</v>
      </c>
      <c r="B94" s="2" t="s">
        <v>86</v>
      </c>
      <c r="C94" s="2">
        <v>0.53151701577007804</v>
      </c>
      <c r="D94" s="2">
        <v>0.61744144186377503</v>
      </c>
      <c r="E94" s="2">
        <v>0.36191232502460502</v>
      </c>
    </row>
    <row r="95" spans="1:5" x14ac:dyDescent="0.25">
      <c r="A95" s="2" t="s">
        <v>130</v>
      </c>
      <c r="B95" s="2" t="s">
        <v>87</v>
      </c>
      <c r="C95" s="2">
        <v>0.44658328406512698</v>
      </c>
      <c r="D95" s="2">
        <v>0.34971339628100401</v>
      </c>
      <c r="E95" s="2">
        <v>0.239863712340593</v>
      </c>
    </row>
    <row r="96" spans="1:5" x14ac:dyDescent="0.25">
      <c r="A96" s="2" t="s">
        <v>130</v>
      </c>
      <c r="B96" s="2" t="s">
        <v>88</v>
      </c>
      <c r="C96" s="2">
        <v>0.39325375109910998</v>
      </c>
      <c r="D96" s="2">
        <v>0.295828259550035</v>
      </c>
      <c r="E96" s="2">
        <v>0.23092254996299699</v>
      </c>
    </row>
    <row r="97" spans="1:5" x14ac:dyDescent="0.25">
      <c r="A97" s="2" t="s">
        <v>130</v>
      </c>
      <c r="B97" s="2" t="s">
        <v>89</v>
      </c>
      <c r="C97" s="2">
        <v>0.33311932347714901</v>
      </c>
      <c r="D97" s="2">
        <v>0.195014080964029</v>
      </c>
      <c r="E97" s="2">
        <v>0.16688171308487701</v>
      </c>
    </row>
    <row r="98" spans="1:5" x14ac:dyDescent="0.25">
      <c r="A98" s="2" t="s">
        <v>130</v>
      </c>
      <c r="B98" s="2" t="s">
        <v>90</v>
      </c>
      <c r="C98" s="2">
        <v>0.351849268190563</v>
      </c>
      <c r="D98" s="2">
        <v>0.24536598939448601</v>
      </c>
      <c r="E98" s="2">
        <v>0.16172138275578599</v>
      </c>
    </row>
    <row r="99" spans="1:5" x14ac:dyDescent="0.25">
      <c r="A99" s="2" t="s">
        <v>130</v>
      </c>
      <c r="B99" s="2" t="s">
        <v>91</v>
      </c>
      <c r="C99" s="2">
        <v>0.51049492321908496</v>
      </c>
      <c r="D99" s="2">
        <v>0.21089792717248201</v>
      </c>
      <c r="E99" s="2">
        <v>0.185796723235399</v>
      </c>
    </row>
    <row r="100" spans="1:5" x14ac:dyDescent="0.25">
      <c r="A100" s="2" t="s">
        <v>130</v>
      </c>
      <c r="B100" s="2" t="s">
        <v>92</v>
      </c>
      <c r="C100" s="2"/>
      <c r="D100" s="2">
        <v>0.35473988391458999</v>
      </c>
      <c r="E100" s="2">
        <v>0.26436671614646901</v>
      </c>
    </row>
    <row r="101" spans="1:5" x14ac:dyDescent="0.25">
      <c r="A101" s="2" t="s">
        <v>130</v>
      </c>
      <c r="B101" s="2" t="s">
        <v>93</v>
      </c>
      <c r="C101" s="2">
        <v>0.25871065445244301</v>
      </c>
      <c r="D101" s="2">
        <v>0.20727491937577699</v>
      </c>
      <c r="E101" s="2">
        <v>0.13882347848266399</v>
      </c>
    </row>
    <row r="102" spans="1:5" x14ac:dyDescent="0.25">
      <c r="A102" s="2" t="s">
        <v>130</v>
      </c>
      <c r="B102" s="2" t="s">
        <v>94</v>
      </c>
      <c r="C102" s="2">
        <v>0.27050117496401099</v>
      </c>
      <c r="D102" s="2">
        <v>0.29048931319266602</v>
      </c>
      <c r="E102" s="2">
        <v>0.26792595162987698</v>
      </c>
    </row>
    <row r="103" spans="1:5" x14ac:dyDescent="0.25">
      <c r="A103" s="2" t="s">
        <v>130</v>
      </c>
      <c r="B103" s="2" t="s">
        <v>95</v>
      </c>
      <c r="C103" s="2">
        <v>0.35050024744123198</v>
      </c>
      <c r="D103" s="2">
        <v>0.60878917574882496</v>
      </c>
      <c r="E103" s="2">
        <v>0.17179407877847599</v>
      </c>
    </row>
    <row r="104" spans="1:5" x14ac:dyDescent="0.25">
      <c r="A104" s="2" t="s">
        <v>130</v>
      </c>
      <c r="B104" s="2" t="s">
        <v>96</v>
      </c>
      <c r="C104" s="2">
        <v>0.40340479463338902</v>
      </c>
      <c r="D104" s="2">
        <v>0.42416402138769599</v>
      </c>
      <c r="E104" s="2">
        <v>0.21671128924936101</v>
      </c>
    </row>
    <row r="105" spans="1:5" x14ac:dyDescent="0.25">
      <c r="A105" s="2" t="s">
        <v>130</v>
      </c>
      <c r="B105" s="2" t="s">
        <v>97</v>
      </c>
      <c r="C105" s="2">
        <v>0.57200873270630803</v>
      </c>
      <c r="D105" s="2">
        <v>0.28984388336539302</v>
      </c>
      <c r="E105" s="2">
        <v>7.1144918911158997E-2</v>
      </c>
    </row>
    <row r="106" spans="1:5" x14ac:dyDescent="0.25">
      <c r="A106" s="2" t="s">
        <v>130</v>
      </c>
      <c r="B106" s="2" t="s">
        <v>98</v>
      </c>
      <c r="C106" s="2">
        <v>0.50779264420270898</v>
      </c>
      <c r="D106" s="2">
        <v>0.93743456527590796</v>
      </c>
      <c r="E106" s="2">
        <v>0.22893212735652901</v>
      </c>
    </row>
    <row r="109" spans="1:5" x14ac:dyDescent="0.25">
      <c r="A109" s="31" t="s">
        <v>79</v>
      </c>
      <c r="B109" s="31"/>
      <c r="C109" s="31"/>
      <c r="D109" s="31"/>
      <c r="E109" s="31"/>
    </row>
    <row r="110" spans="1:5" x14ac:dyDescent="0.25">
      <c r="A110" s="4" t="s">
        <v>64</v>
      </c>
      <c r="B110" s="4" t="s">
        <v>5</v>
      </c>
      <c r="C110" s="4" t="s">
        <v>69</v>
      </c>
      <c r="D110" s="4" t="s">
        <v>70</v>
      </c>
      <c r="E110" s="4" t="s">
        <v>72</v>
      </c>
    </row>
    <row r="111" spans="1:5" x14ac:dyDescent="0.25">
      <c r="A111" s="3" t="s">
        <v>128</v>
      </c>
      <c r="B111" s="3" t="s">
        <v>83</v>
      </c>
      <c r="C111" s="3">
        <v>34405</v>
      </c>
      <c r="D111" s="3">
        <v>34593</v>
      </c>
      <c r="E111" s="3">
        <v>38479</v>
      </c>
    </row>
    <row r="112" spans="1:5" x14ac:dyDescent="0.25">
      <c r="A112" s="3" t="s">
        <v>128</v>
      </c>
      <c r="B112" s="3" t="s">
        <v>84</v>
      </c>
      <c r="C112" s="3">
        <v>43578</v>
      </c>
      <c r="D112" s="3">
        <v>39644</v>
      </c>
      <c r="E112" s="3">
        <v>48501</v>
      </c>
    </row>
    <row r="113" spans="1:5" x14ac:dyDescent="0.25">
      <c r="A113" s="3" t="s">
        <v>128</v>
      </c>
      <c r="B113" s="3" t="s">
        <v>85</v>
      </c>
      <c r="C113" s="3">
        <v>82887</v>
      </c>
      <c r="D113" s="3">
        <v>89733</v>
      </c>
      <c r="E113" s="3">
        <v>100164</v>
      </c>
    </row>
    <row r="114" spans="1:5" x14ac:dyDescent="0.25">
      <c r="A114" s="3" t="s">
        <v>128</v>
      </c>
      <c r="B114" s="3" t="s">
        <v>86</v>
      </c>
      <c r="C114" s="3">
        <v>47279</v>
      </c>
      <c r="D114" s="3">
        <v>49504</v>
      </c>
      <c r="E114" s="3">
        <v>50413</v>
      </c>
    </row>
    <row r="115" spans="1:5" x14ac:dyDescent="0.25">
      <c r="A115" s="3" t="s">
        <v>128</v>
      </c>
      <c r="B115" s="3" t="s">
        <v>87</v>
      </c>
      <c r="C115" s="3">
        <v>132398</v>
      </c>
      <c r="D115" s="3">
        <v>138206</v>
      </c>
      <c r="E115" s="3">
        <v>175475</v>
      </c>
    </row>
    <row r="116" spans="1:5" x14ac:dyDescent="0.25">
      <c r="A116" s="3" t="s">
        <v>128</v>
      </c>
      <c r="B116" s="3" t="s">
        <v>88</v>
      </c>
      <c r="C116" s="3">
        <v>308016</v>
      </c>
      <c r="D116" s="3">
        <v>297957</v>
      </c>
      <c r="E116" s="3">
        <v>355926</v>
      </c>
    </row>
    <row r="117" spans="1:5" x14ac:dyDescent="0.25">
      <c r="A117" s="3" t="s">
        <v>128</v>
      </c>
      <c r="B117" s="3" t="s">
        <v>89</v>
      </c>
      <c r="C117" s="3">
        <v>1097170</v>
      </c>
      <c r="D117" s="3">
        <v>1054102</v>
      </c>
      <c r="E117" s="3">
        <v>1305026</v>
      </c>
    </row>
    <row r="118" spans="1:5" x14ac:dyDescent="0.25">
      <c r="A118" s="3" t="s">
        <v>128</v>
      </c>
      <c r="B118" s="3" t="s">
        <v>90</v>
      </c>
      <c r="C118" s="3">
        <v>154279</v>
      </c>
      <c r="D118" s="3">
        <v>166120</v>
      </c>
      <c r="E118" s="3">
        <v>202601</v>
      </c>
    </row>
    <row r="119" spans="1:5" x14ac:dyDescent="0.25">
      <c r="A119" s="3" t="s">
        <v>128</v>
      </c>
      <c r="B119" s="3" t="s">
        <v>91</v>
      </c>
      <c r="C119" s="3">
        <v>207808</v>
      </c>
      <c r="D119" s="3">
        <v>207394</v>
      </c>
      <c r="E119" s="3">
        <v>248831</v>
      </c>
    </row>
    <row r="120" spans="1:5" x14ac:dyDescent="0.25">
      <c r="A120" s="3" t="s">
        <v>128</v>
      </c>
      <c r="B120" s="3" t="s">
        <v>92</v>
      </c>
      <c r="C120" s="3"/>
      <c r="D120" s="3">
        <v>93614</v>
      </c>
      <c r="E120" s="3">
        <v>118167</v>
      </c>
    </row>
    <row r="121" spans="1:5" x14ac:dyDescent="0.25">
      <c r="A121" s="3" t="s">
        <v>128</v>
      </c>
      <c r="B121" s="3" t="s">
        <v>93</v>
      </c>
      <c r="C121" s="3">
        <v>396136</v>
      </c>
      <c r="D121" s="3">
        <v>287361</v>
      </c>
      <c r="E121" s="3">
        <v>342320</v>
      </c>
    </row>
    <row r="122" spans="1:5" x14ac:dyDescent="0.25">
      <c r="A122" s="3" t="s">
        <v>128</v>
      </c>
      <c r="B122" s="3" t="s">
        <v>94</v>
      </c>
      <c r="C122" s="3">
        <v>175913</v>
      </c>
      <c r="D122" s="3">
        <v>186111</v>
      </c>
      <c r="E122" s="3">
        <v>210927</v>
      </c>
    </row>
    <row r="123" spans="1:5" x14ac:dyDescent="0.25">
      <c r="A123" s="3" t="s">
        <v>128</v>
      </c>
      <c r="B123" s="3" t="s">
        <v>95</v>
      </c>
      <c r="C123" s="3">
        <v>69628</v>
      </c>
      <c r="D123" s="3">
        <v>69458</v>
      </c>
      <c r="E123" s="3">
        <v>77197</v>
      </c>
    </row>
    <row r="124" spans="1:5" x14ac:dyDescent="0.25">
      <c r="A124" s="3" t="s">
        <v>128</v>
      </c>
      <c r="B124" s="3" t="s">
        <v>96</v>
      </c>
      <c r="C124" s="3">
        <v>143641</v>
      </c>
      <c r="D124" s="3">
        <v>141495</v>
      </c>
      <c r="E124" s="3">
        <v>183378</v>
      </c>
    </row>
    <row r="125" spans="1:5" x14ac:dyDescent="0.25">
      <c r="A125" s="3" t="s">
        <v>128</v>
      </c>
      <c r="B125" s="3" t="s">
        <v>97</v>
      </c>
      <c r="C125" s="3">
        <v>20852</v>
      </c>
      <c r="D125" s="3">
        <v>21388</v>
      </c>
      <c r="E125" s="3">
        <v>22576</v>
      </c>
    </row>
    <row r="126" spans="1:5" x14ac:dyDescent="0.25">
      <c r="A126" s="3" t="s">
        <v>128</v>
      </c>
      <c r="B126" s="3" t="s">
        <v>98</v>
      </c>
      <c r="C126" s="3">
        <v>32805</v>
      </c>
      <c r="D126" s="3">
        <v>33964</v>
      </c>
      <c r="E126" s="3">
        <v>37071</v>
      </c>
    </row>
    <row r="127" spans="1:5" x14ac:dyDescent="0.25">
      <c r="A127" s="3" t="s">
        <v>129</v>
      </c>
      <c r="B127" s="3" t="s">
        <v>83</v>
      </c>
      <c r="C127" s="3">
        <v>1935</v>
      </c>
      <c r="D127" s="3">
        <v>3227</v>
      </c>
      <c r="E127" s="3">
        <v>3515</v>
      </c>
    </row>
    <row r="128" spans="1:5" x14ac:dyDescent="0.25">
      <c r="A128" s="3" t="s">
        <v>129</v>
      </c>
      <c r="B128" s="3" t="s">
        <v>84</v>
      </c>
      <c r="C128" s="3">
        <v>2209</v>
      </c>
      <c r="D128" s="3">
        <v>3467</v>
      </c>
      <c r="E128" s="3">
        <v>5578</v>
      </c>
    </row>
    <row r="129" spans="1:5" x14ac:dyDescent="0.25">
      <c r="A129" s="3" t="s">
        <v>129</v>
      </c>
      <c r="B129" s="3" t="s">
        <v>85</v>
      </c>
      <c r="C129" s="3">
        <v>7966</v>
      </c>
      <c r="D129" s="3">
        <v>14655</v>
      </c>
      <c r="E129" s="3">
        <v>9917</v>
      </c>
    </row>
    <row r="130" spans="1:5" x14ac:dyDescent="0.25">
      <c r="A130" s="3" t="s">
        <v>129</v>
      </c>
      <c r="B130" s="3" t="s">
        <v>86</v>
      </c>
      <c r="C130" s="3">
        <v>3592</v>
      </c>
      <c r="D130" s="3">
        <v>5991</v>
      </c>
      <c r="E130" s="3">
        <v>6586</v>
      </c>
    </row>
    <row r="131" spans="1:5" x14ac:dyDescent="0.25">
      <c r="A131" s="3" t="s">
        <v>129</v>
      </c>
      <c r="B131" s="3" t="s">
        <v>87</v>
      </c>
      <c r="C131" s="3">
        <v>14244</v>
      </c>
      <c r="D131" s="3">
        <v>13082</v>
      </c>
      <c r="E131" s="3">
        <v>14662</v>
      </c>
    </row>
    <row r="132" spans="1:5" x14ac:dyDescent="0.25">
      <c r="A132" s="3" t="s">
        <v>129</v>
      </c>
      <c r="B132" s="3" t="s">
        <v>88</v>
      </c>
      <c r="C132" s="3">
        <v>33247</v>
      </c>
      <c r="D132" s="3">
        <v>42956</v>
      </c>
      <c r="E132" s="3">
        <v>35465</v>
      </c>
    </row>
    <row r="133" spans="1:5" x14ac:dyDescent="0.25">
      <c r="A133" s="3" t="s">
        <v>129</v>
      </c>
      <c r="B133" s="3" t="s">
        <v>89</v>
      </c>
      <c r="C133" s="3">
        <v>128752</v>
      </c>
      <c r="D133" s="3">
        <v>175121</v>
      </c>
      <c r="E133" s="3">
        <v>182307</v>
      </c>
    </row>
    <row r="134" spans="1:5" x14ac:dyDescent="0.25">
      <c r="A134" s="3" t="s">
        <v>129</v>
      </c>
      <c r="B134" s="3" t="s">
        <v>90</v>
      </c>
      <c r="C134" s="3">
        <v>26509</v>
      </c>
      <c r="D134" s="3">
        <v>20280</v>
      </c>
      <c r="E134" s="3">
        <v>18376</v>
      </c>
    </row>
    <row r="135" spans="1:5" x14ac:dyDescent="0.25">
      <c r="A135" s="3" t="s">
        <v>129</v>
      </c>
      <c r="B135" s="3" t="s">
        <v>91</v>
      </c>
      <c r="C135" s="3">
        <v>19840</v>
      </c>
      <c r="D135" s="3">
        <v>26383</v>
      </c>
      <c r="E135" s="3">
        <v>25850</v>
      </c>
    </row>
    <row r="136" spans="1:5" x14ac:dyDescent="0.25">
      <c r="A136" s="3" t="s">
        <v>129</v>
      </c>
      <c r="B136" s="3" t="s">
        <v>92</v>
      </c>
      <c r="C136" s="3"/>
      <c r="D136" s="3">
        <v>13262</v>
      </c>
      <c r="E136" s="3">
        <v>8494</v>
      </c>
    </row>
    <row r="137" spans="1:5" x14ac:dyDescent="0.25">
      <c r="A137" s="3" t="s">
        <v>129</v>
      </c>
      <c r="B137" s="3" t="s">
        <v>93</v>
      </c>
      <c r="C137" s="3">
        <v>30556</v>
      </c>
      <c r="D137" s="3">
        <v>34626</v>
      </c>
      <c r="E137" s="3">
        <v>32106</v>
      </c>
    </row>
    <row r="138" spans="1:5" x14ac:dyDescent="0.25">
      <c r="A138" s="3" t="s">
        <v>129</v>
      </c>
      <c r="B138" s="3" t="s">
        <v>94</v>
      </c>
      <c r="C138" s="3">
        <v>16604</v>
      </c>
      <c r="D138" s="3">
        <v>20528</v>
      </c>
      <c r="E138" s="3">
        <v>21648</v>
      </c>
    </row>
    <row r="139" spans="1:5" x14ac:dyDescent="0.25">
      <c r="A139" s="3" t="s">
        <v>129</v>
      </c>
      <c r="B139" s="3" t="s">
        <v>95</v>
      </c>
      <c r="C139" s="3">
        <v>7929</v>
      </c>
      <c r="D139" s="3">
        <v>9611</v>
      </c>
      <c r="E139" s="3">
        <v>9990</v>
      </c>
    </row>
    <row r="140" spans="1:5" x14ac:dyDescent="0.25">
      <c r="A140" s="3" t="s">
        <v>129</v>
      </c>
      <c r="B140" s="3" t="s">
        <v>96</v>
      </c>
      <c r="C140" s="3">
        <v>21438</v>
      </c>
      <c r="D140" s="3">
        <v>22529</v>
      </c>
      <c r="E140" s="3">
        <v>21175</v>
      </c>
    </row>
    <row r="141" spans="1:5" x14ac:dyDescent="0.25">
      <c r="A141" s="3" t="s">
        <v>129</v>
      </c>
      <c r="B141" s="3" t="s">
        <v>97</v>
      </c>
      <c r="C141" s="3">
        <v>1002</v>
      </c>
      <c r="D141" s="3">
        <v>1781</v>
      </c>
      <c r="E141" s="3">
        <v>1229</v>
      </c>
    </row>
    <row r="142" spans="1:5" x14ac:dyDescent="0.25">
      <c r="A142" s="3" t="s">
        <v>129</v>
      </c>
      <c r="B142" s="3" t="s">
        <v>98</v>
      </c>
      <c r="C142" s="3">
        <v>2460</v>
      </c>
      <c r="D142" s="3">
        <v>3205</v>
      </c>
      <c r="E142" s="3">
        <v>1973</v>
      </c>
    </row>
    <row r="143" spans="1:5" x14ac:dyDescent="0.25">
      <c r="A143" s="3" t="s">
        <v>130</v>
      </c>
      <c r="B143" s="3" t="s">
        <v>83</v>
      </c>
      <c r="C143" s="3">
        <v>490</v>
      </c>
      <c r="D143" s="3">
        <v>812</v>
      </c>
      <c r="E143" s="3">
        <v>605</v>
      </c>
    </row>
    <row r="144" spans="1:5" x14ac:dyDescent="0.25">
      <c r="A144" s="3" t="s">
        <v>130</v>
      </c>
      <c r="B144" s="3" t="s">
        <v>84</v>
      </c>
      <c r="C144" s="3">
        <v>1675</v>
      </c>
      <c r="D144" s="3">
        <v>1214</v>
      </c>
      <c r="E144" s="3">
        <v>763</v>
      </c>
    </row>
    <row r="145" spans="1:5" x14ac:dyDescent="0.25">
      <c r="A145" s="3" t="s">
        <v>130</v>
      </c>
      <c r="B145" s="3" t="s">
        <v>85</v>
      </c>
      <c r="C145" s="3">
        <v>4261</v>
      </c>
      <c r="D145" s="3">
        <v>3400</v>
      </c>
      <c r="E145" s="3">
        <v>2512</v>
      </c>
    </row>
    <row r="146" spans="1:5" x14ac:dyDescent="0.25">
      <c r="A146" s="3" t="s">
        <v>130</v>
      </c>
      <c r="B146" s="3" t="s">
        <v>86</v>
      </c>
      <c r="C146" s="3">
        <v>1418</v>
      </c>
      <c r="D146" s="3">
        <v>1945</v>
      </c>
      <c r="E146" s="3">
        <v>823</v>
      </c>
    </row>
    <row r="147" spans="1:5" x14ac:dyDescent="0.25">
      <c r="A147" s="3" t="s">
        <v>130</v>
      </c>
      <c r="B147" s="3" t="s">
        <v>87</v>
      </c>
      <c r="C147" s="3">
        <v>4765</v>
      </c>
      <c r="D147" s="3">
        <v>3325</v>
      </c>
      <c r="E147" s="3">
        <v>1206</v>
      </c>
    </row>
    <row r="148" spans="1:5" x14ac:dyDescent="0.25">
      <c r="A148" s="3" t="s">
        <v>130</v>
      </c>
      <c r="B148" s="3" t="s">
        <v>88</v>
      </c>
      <c r="C148" s="3">
        <v>11925</v>
      </c>
      <c r="D148" s="3">
        <v>7800</v>
      </c>
      <c r="E148" s="3">
        <v>5925</v>
      </c>
    </row>
    <row r="149" spans="1:5" x14ac:dyDescent="0.25">
      <c r="A149" s="3" t="s">
        <v>130</v>
      </c>
      <c r="B149" s="3" t="s">
        <v>89</v>
      </c>
      <c r="C149" s="3">
        <v>62482</v>
      </c>
      <c r="D149" s="3">
        <v>21986</v>
      </c>
      <c r="E149" s="3">
        <v>24176</v>
      </c>
    </row>
    <row r="150" spans="1:5" x14ac:dyDescent="0.25">
      <c r="A150" s="3" t="s">
        <v>130</v>
      </c>
      <c r="B150" s="3" t="s">
        <v>90</v>
      </c>
      <c r="C150" s="3">
        <v>4193</v>
      </c>
      <c r="D150" s="3">
        <v>2449</v>
      </c>
      <c r="E150" s="3">
        <v>1401</v>
      </c>
    </row>
    <row r="151" spans="1:5" x14ac:dyDescent="0.25">
      <c r="A151" s="3" t="s">
        <v>130</v>
      </c>
      <c r="B151" s="3" t="s">
        <v>91</v>
      </c>
      <c r="C151" s="3">
        <v>7480</v>
      </c>
      <c r="D151" s="3">
        <v>3288</v>
      </c>
      <c r="E151" s="3">
        <v>3304</v>
      </c>
    </row>
    <row r="152" spans="1:5" x14ac:dyDescent="0.25">
      <c r="A152" s="3" t="s">
        <v>130</v>
      </c>
      <c r="B152" s="3" t="s">
        <v>92</v>
      </c>
      <c r="C152" s="3"/>
      <c r="D152" s="3">
        <v>1535</v>
      </c>
      <c r="E152" s="3">
        <v>1584</v>
      </c>
    </row>
    <row r="153" spans="1:5" x14ac:dyDescent="0.25">
      <c r="A153" s="3" t="s">
        <v>130</v>
      </c>
      <c r="B153" s="3" t="s">
        <v>93</v>
      </c>
      <c r="C153" s="3">
        <v>10478</v>
      </c>
      <c r="D153" s="3">
        <v>4699</v>
      </c>
      <c r="E153" s="3">
        <v>2464</v>
      </c>
    </row>
    <row r="154" spans="1:5" x14ac:dyDescent="0.25">
      <c r="A154" s="3" t="s">
        <v>130</v>
      </c>
      <c r="B154" s="3" t="s">
        <v>94</v>
      </c>
      <c r="C154" s="3">
        <v>4683</v>
      </c>
      <c r="D154" s="3">
        <v>4347</v>
      </c>
      <c r="E154" s="3">
        <v>4441</v>
      </c>
    </row>
    <row r="155" spans="1:5" x14ac:dyDescent="0.25">
      <c r="A155" s="3" t="s">
        <v>130</v>
      </c>
      <c r="B155" s="3" t="s">
        <v>95</v>
      </c>
      <c r="C155" s="3">
        <v>1633</v>
      </c>
      <c r="D155" s="3">
        <v>2247</v>
      </c>
      <c r="E155" s="3">
        <v>560</v>
      </c>
    </row>
    <row r="156" spans="1:5" x14ac:dyDescent="0.25">
      <c r="A156" s="3" t="s">
        <v>130</v>
      </c>
      <c r="B156" s="3" t="s">
        <v>96</v>
      </c>
      <c r="C156" s="3">
        <v>4558</v>
      </c>
      <c r="D156" s="3">
        <v>3234</v>
      </c>
      <c r="E156" s="3">
        <v>2301</v>
      </c>
    </row>
    <row r="157" spans="1:5" x14ac:dyDescent="0.25">
      <c r="A157" s="3" t="s">
        <v>130</v>
      </c>
      <c r="B157" s="3" t="s">
        <v>97</v>
      </c>
      <c r="C157" s="3">
        <v>255</v>
      </c>
      <c r="D157" s="3">
        <v>221</v>
      </c>
      <c r="E157" s="3">
        <v>17</v>
      </c>
    </row>
    <row r="158" spans="1:5" x14ac:dyDescent="0.25">
      <c r="A158" s="3" t="s">
        <v>130</v>
      </c>
      <c r="B158" s="3" t="s">
        <v>98</v>
      </c>
      <c r="C158" s="3">
        <v>883</v>
      </c>
      <c r="D158" s="3">
        <v>1222</v>
      </c>
      <c r="E158" s="3">
        <v>251</v>
      </c>
    </row>
    <row r="161" spans="1:5" x14ac:dyDescent="0.25">
      <c r="A161" s="31" t="s">
        <v>80</v>
      </c>
      <c r="B161" s="31"/>
      <c r="C161" s="31"/>
      <c r="D161" s="31"/>
      <c r="E161" s="31"/>
    </row>
    <row r="162" spans="1:5" x14ac:dyDescent="0.25">
      <c r="A162" s="4" t="s">
        <v>64</v>
      </c>
      <c r="B162" s="4" t="s">
        <v>5</v>
      </c>
      <c r="C162" s="4" t="s">
        <v>69</v>
      </c>
      <c r="D162" s="4" t="s">
        <v>70</v>
      </c>
      <c r="E162" s="4" t="s">
        <v>72</v>
      </c>
    </row>
    <row r="163" spans="1:5" x14ac:dyDescent="0.25">
      <c r="A163" s="3" t="s">
        <v>128</v>
      </c>
      <c r="B163" s="3" t="s">
        <v>83</v>
      </c>
      <c r="C163" s="3">
        <v>422</v>
      </c>
      <c r="D163" s="3">
        <v>1224</v>
      </c>
      <c r="E163" s="3">
        <v>1241</v>
      </c>
    </row>
    <row r="164" spans="1:5" x14ac:dyDescent="0.25">
      <c r="A164" s="3" t="s">
        <v>128</v>
      </c>
      <c r="B164" s="3" t="s">
        <v>84</v>
      </c>
      <c r="C164" s="3">
        <v>1216</v>
      </c>
      <c r="D164" s="3">
        <v>1260</v>
      </c>
      <c r="E164" s="3">
        <v>1182</v>
      </c>
    </row>
    <row r="165" spans="1:5" x14ac:dyDescent="0.25">
      <c r="A165" s="3" t="s">
        <v>128</v>
      </c>
      <c r="B165" s="3" t="s">
        <v>85</v>
      </c>
      <c r="C165" s="3">
        <v>916</v>
      </c>
      <c r="D165" s="3">
        <v>1229</v>
      </c>
      <c r="E165" s="3">
        <v>1279</v>
      </c>
    </row>
    <row r="166" spans="1:5" x14ac:dyDescent="0.25">
      <c r="A166" s="3" t="s">
        <v>128</v>
      </c>
      <c r="B166" s="3" t="s">
        <v>86</v>
      </c>
      <c r="C166" s="3">
        <v>2287</v>
      </c>
      <c r="D166" s="3">
        <v>1184</v>
      </c>
      <c r="E166" s="3">
        <v>1509</v>
      </c>
    </row>
    <row r="167" spans="1:5" x14ac:dyDescent="0.25">
      <c r="A167" s="3" t="s">
        <v>128</v>
      </c>
      <c r="B167" s="3" t="s">
        <v>87</v>
      </c>
      <c r="C167" s="3">
        <v>2239</v>
      </c>
      <c r="D167" s="3">
        <v>1830</v>
      </c>
      <c r="E167" s="3">
        <v>1737</v>
      </c>
    </row>
    <row r="168" spans="1:5" x14ac:dyDescent="0.25">
      <c r="A168" s="3" t="s">
        <v>128</v>
      </c>
      <c r="B168" s="3" t="s">
        <v>88</v>
      </c>
      <c r="C168" s="3">
        <v>4810</v>
      </c>
      <c r="D168" s="3">
        <v>3289</v>
      </c>
      <c r="E168" s="3">
        <v>3796</v>
      </c>
    </row>
    <row r="169" spans="1:5" x14ac:dyDescent="0.25">
      <c r="A169" s="3" t="s">
        <v>128</v>
      </c>
      <c r="B169" s="3" t="s">
        <v>89</v>
      </c>
      <c r="C169" s="3">
        <v>9309</v>
      </c>
      <c r="D169" s="3">
        <v>6463</v>
      </c>
      <c r="E169" s="3">
        <v>6440</v>
      </c>
    </row>
    <row r="170" spans="1:5" x14ac:dyDescent="0.25">
      <c r="A170" s="3" t="s">
        <v>128</v>
      </c>
      <c r="B170" s="3" t="s">
        <v>90</v>
      </c>
      <c r="C170" s="3">
        <v>3901</v>
      </c>
      <c r="D170" s="3">
        <v>2916</v>
      </c>
      <c r="E170" s="3">
        <v>2908</v>
      </c>
    </row>
    <row r="171" spans="1:5" x14ac:dyDescent="0.25">
      <c r="A171" s="3" t="s">
        <v>128</v>
      </c>
      <c r="B171" s="3" t="s">
        <v>91</v>
      </c>
      <c r="C171" s="3">
        <v>3519</v>
      </c>
      <c r="D171" s="3">
        <v>3034</v>
      </c>
      <c r="E171" s="3">
        <v>3121</v>
      </c>
    </row>
    <row r="172" spans="1:5" x14ac:dyDescent="0.25">
      <c r="A172" s="3" t="s">
        <v>128</v>
      </c>
      <c r="B172" s="3" t="s">
        <v>92</v>
      </c>
      <c r="C172" s="3"/>
      <c r="D172" s="3">
        <v>1707</v>
      </c>
      <c r="E172" s="3">
        <v>2081</v>
      </c>
    </row>
    <row r="173" spans="1:5" x14ac:dyDescent="0.25">
      <c r="A173" s="3" t="s">
        <v>128</v>
      </c>
      <c r="B173" s="3" t="s">
        <v>93</v>
      </c>
      <c r="C173" s="3">
        <v>6944</v>
      </c>
      <c r="D173" s="3">
        <v>3967</v>
      </c>
      <c r="E173" s="3">
        <v>4154</v>
      </c>
    </row>
    <row r="174" spans="1:5" x14ac:dyDescent="0.25">
      <c r="A174" s="3" t="s">
        <v>128</v>
      </c>
      <c r="B174" s="3" t="s">
        <v>94</v>
      </c>
      <c r="C174" s="3">
        <v>4155</v>
      </c>
      <c r="D174" s="3">
        <v>3055</v>
      </c>
      <c r="E174" s="3">
        <v>2911</v>
      </c>
    </row>
    <row r="175" spans="1:5" x14ac:dyDescent="0.25">
      <c r="A175" s="3" t="s">
        <v>128</v>
      </c>
      <c r="B175" s="3" t="s">
        <v>95</v>
      </c>
      <c r="C175" s="3">
        <v>1826</v>
      </c>
      <c r="D175" s="3">
        <v>1835</v>
      </c>
      <c r="E175" s="3">
        <v>2065</v>
      </c>
    </row>
    <row r="176" spans="1:5" x14ac:dyDescent="0.25">
      <c r="A176" s="3" t="s">
        <v>128</v>
      </c>
      <c r="B176" s="3" t="s">
        <v>96</v>
      </c>
      <c r="C176" s="3">
        <v>3306</v>
      </c>
      <c r="D176" s="3">
        <v>2179</v>
      </c>
      <c r="E176" s="3">
        <v>2266</v>
      </c>
    </row>
    <row r="177" spans="1:5" x14ac:dyDescent="0.25">
      <c r="A177" s="3" t="s">
        <v>128</v>
      </c>
      <c r="B177" s="3" t="s">
        <v>97</v>
      </c>
      <c r="C177" s="3">
        <v>687</v>
      </c>
      <c r="D177" s="3">
        <v>1059</v>
      </c>
      <c r="E177" s="3">
        <v>826</v>
      </c>
    </row>
    <row r="178" spans="1:5" x14ac:dyDescent="0.25">
      <c r="A178" s="3" t="s">
        <v>128</v>
      </c>
      <c r="B178" s="3" t="s">
        <v>98</v>
      </c>
      <c r="C178" s="3">
        <v>1141</v>
      </c>
      <c r="D178" s="3">
        <v>1382</v>
      </c>
      <c r="E178" s="3">
        <v>1083</v>
      </c>
    </row>
    <row r="179" spans="1:5" x14ac:dyDescent="0.25">
      <c r="A179" s="3" t="s">
        <v>129</v>
      </c>
      <c r="B179" s="3" t="s">
        <v>83</v>
      </c>
      <c r="C179" s="3">
        <v>33</v>
      </c>
      <c r="D179" s="3">
        <v>120</v>
      </c>
      <c r="E179" s="3">
        <v>121</v>
      </c>
    </row>
    <row r="180" spans="1:5" x14ac:dyDescent="0.25">
      <c r="A180" s="3" t="s">
        <v>129</v>
      </c>
      <c r="B180" s="3" t="s">
        <v>84</v>
      </c>
      <c r="C180" s="3">
        <v>70</v>
      </c>
      <c r="D180" s="3">
        <v>111</v>
      </c>
      <c r="E180" s="3">
        <v>120</v>
      </c>
    </row>
    <row r="181" spans="1:5" x14ac:dyDescent="0.25">
      <c r="A181" s="3" t="s">
        <v>129</v>
      </c>
      <c r="B181" s="3" t="s">
        <v>85</v>
      </c>
      <c r="C181" s="3">
        <v>94</v>
      </c>
      <c r="D181" s="3">
        <v>203</v>
      </c>
      <c r="E181" s="3">
        <v>141</v>
      </c>
    </row>
    <row r="182" spans="1:5" x14ac:dyDescent="0.25">
      <c r="A182" s="3" t="s">
        <v>129</v>
      </c>
      <c r="B182" s="3" t="s">
        <v>86</v>
      </c>
      <c r="C182" s="3">
        <v>190</v>
      </c>
      <c r="D182" s="3">
        <v>139</v>
      </c>
      <c r="E182" s="3">
        <v>187</v>
      </c>
    </row>
    <row r="183" spans="1:5" x14ac:dyDescent="0.25">
      <c r="A183" s="3" t="s">
        <v>129</v>
      </c>
      <c r="B183" s="3" t="s">
        <v>87</v>
      </c>
      <c r="C183" s="3">
        <v>224</v>
      </c>
      <c r="D183" s="3">
        <v>176</v>
      </c>
      <c r="E183" s="3">
        <v>151</v>
      </c>
    </row>
    <row r="184" spans="1:5" x14ac:dyDescent="0.25">
      <c r="A184" s="3" t="s">
        <v>129</v>
      </c>
      <c r="B184" s="3" t="s">
        <v>88</v>
      </c>
      <c r="C184" s="3">
        <v>452</v>
      </c>
      <c r="D184" s="3">
        <v>494</v>
      </c>
      <c r="E184" s="3">
        <v>416</v>
      </c>
    </row>
    <row r="185" spans="1:5" x14ac:dyDescent="0.25">
      <c r="A185" s="3" t="s">
        <v>129</v>
      </c>
      <c r="B185" s="3" t="s">
        <v>89</v>
      </c>
      <c r="C185" s="3">
        <v>1043</v>
      </c>
      <c r="D185" s="3">
        <v>1068</v>
      </c>
      <c r="E185" s="3">
        <v>878</v>
      </c>
    </row>
    <row r="186" spans="1:5" x14ac:dyDescent="0.25">
      <c r="A186" s="3" t="s">
        <v>129</v>
      </c>
      <c r="B186" s="3" t="s">
        <v>90</v>
      </c>
      <c r="C186" s="3">
        <v>602</v>
      </c>
      <c r="D186" s="3">
        <v>364</v>
      </c>
      <c r="E186" s="3">
        <v>247</v>
      </c>
    </row>
    <row r="187" spans="1:5" x14ac:dyDescent="0.25">
      <c r="A187" s="3" t="s">
        <v>129</v>
      </c>
      <c r="B187" s="3" t="s">
        <v>91</v>
      </c>
      <c r="C187" s="3">
        <v>331</v>
      </c>
      <c r="D187" s="3">
        <v>380</v>
      </c>
      <c r="E187" s="3">
        <v>316</v>
      </c>
    </row>
    <row r="188" spans="1:5" x14ac:dyDescent="0.25">
      <c r="A188" s="3" t="s">
        <v>129</v>
      </c>
      <c r="B188" s="3" t="s">
        <v>92</v>
      </c>
      <c r="C188" s="3"/>
      <c r="D188" s="3">
        <v>205</v>
      </c>
      <c r="E188" s="3">
        <v>150</v>
      </c>
    </row>
    <row r="189" spans="1:5" x14ac:dyDescent="0.25">
      <c r="A189" s="3" t="s">
        <v>129</v>
      </c>
      <c r="B189" s="3" t="s">
        <v>93</v>
      </c>
      <c r="C189" s="3">
        <v>605</v>
      </c>
      <c r="D189" s="3">
        <v>499</v>
      </c>
      <c r="E189" s="3">
        <v>418</v>
      </c>
    </row>
    <row r="190" spans="1:5" x14ac:dyDescent="0.25">
      <c r="A190" s="3" t="s">
        <v>129</v>
      </c>
      <c r="B190" s="3" t="s">
        <v>94</v>
      </c>
      <c r="C190" s="3">
        <v>382</v>
      </c>
      <c r="D190" s="3">
        <v>340</v>
      </c>
      <c r="E190" s="3">
        <v>323</v>
      </c>
    </row>
    <row r="191" spans="1:5" x14ac:dyDescent="0.25">
      <c r="A191" s="3" t="s">
        <v>129</v>
      </c>
      <c r="B191" s="3" t="s">
        <v>95</v>
      </c>
      <c r="C191" s="3">
        <v>268</v>
      </c>
      <c r="D191" s="3">
        <v>257</v>
      </c>
      <c r="E191" s="3">
        <v>281</v>
      </c>
    </row>
    <row r="192" spans="1:5" x14ac:dyDescent="0.25">
      <c r="A192" s="3" t="s">
        <v>129</v>
      </c>
      <c r="B192" s="3" t="s">
        <v>96</v>
      </c>
      <c r="C192" s="3">
        <v>498</v>
      </c>
      <c r="D192" s="3">
        <v>333</v>
      </c>
      <c r="E192" s="3">
        <v>248</v>
      </c>
    </row>
    <row r="193" spans="1:5" x14ac:dyDescent="0.25">
      <c r="A193" s="3" t="s">
        <v>129</v>
      </c>
      <c r="B193" s="3" t="s">
        <v>97</v>
      </c>
      <c r="C193" s="3">
        <v>37</v>
      </c>
      <c r="D193" s="3">
        <v>92</v>
      </c>
      <c r="E193" s="3">
        <v>43</v>
      </c>
    </row>
    <row r="194" spans="1:5" x14ac:dyDescent="0.25">
      <c r="A194" s="3" t="s">
        <v>129</v>
      </c>
      <c r="B194" s="3" t="s">
        <v>98</v>
      </c>
      <c r="C194" s="3">
        <v>72</v>
      </c>
      <c r="D194" s="3">
        <v>123</v>
      </c>
      <c r="E194" s="3">
        <v>59</v>
      </c>
    </row>
    <row r="195" spans="1:5" x14ac:dyDescent="0.25">
      <c r="A195" s="3" t="s">
        <v>130</v>
      </c>
      <c r="B195" s="3" t="s">
        <v>83</v>
      </c>
      <c r="C195" s="3">
        <v>6</v>
      </c>
      <c r="D195" s="3">
        <v>30</v>
      </c>
      <c r="E195" s="3">
        <v>19</v>
      </c>
    </row>
    <row r="196" spans="1:5" x14ac:dyDescent="0.25">
      <c r="A196" s="3" t="s">
        <v>130</v>
      </c>
      <c r="B196" s="3" t="s">
        <v>84</v>
      </c>
      <c r="C196" s="3">
        <v>44</v>
      </c>
      <c r="D196" s="3">
        <v>33</v>
      </c>
      <c r="E196" s="3">
        <v>14</v>
      </c>
    </row>
    <row r="197" spans="1:5" x14ac:dyDescent="0.25">
      <c r="A197" s="3" t="s">
        <v>130</v>
      </c>
      <c r="B197" s="3" t="s">
        <v>85</v>
      </c>
      <c r="C197" s="3">
        <v>47</v>
      </c>
      <c r="D197" s="3">
        <v>52</v>
      </c>
      <c r="E197" s="3">
        <v>30</v>
      </c>
    </row>
    <row r="198" spans="1:5" x14ac:dyDescent="0.25">
      <c r="A198" s="3" t="s">
        <v>130</v>
      </c>
      <c r="B198" s="3" t="s">
        <v>86</v>
      </c>
      <c r="C198" s="3">
        <v>43</v>
      </c>
      <c r="D198" s="3">
        <v>56</v>
      </c>
      <c r="E198" s="3">
        <v>21</v>
      </c>
    </row>
    <row r="199" spans="1:5" x14ac:dyDescent="0.25">
      <c r="A199" s="3" t="s">
        <v>130</v>
      </c>
      <c r="B199" s="3" t="s">
        <v>87</v>
      </c>
      <c r="C199" s="3">
        <v>68</v>
      </c>
      <c r="D199" s="3">
        <v>47</v>
      </c>
      <c r="E199" s="3">
        <v>9</v>
      </c>
    </row>
    <row r="200" spans="1:5" x14ac:dyDescent="0.25">
      <c r="A200" s="3" t="s">
        <v>130</v>
      </c>
      <c r="B200" s="3" t="s">
        <v>88</v>
      </c>
      <c r="C200" s="3">
        <v>203</v>
      </c>
      <c r="D200" s="3">
        <v>84</v>
      </c>
      <c r="E200" s="3">
        <v>53</v>
      </c>
    </row>
    <row r="201" spans="1:5" x14ac:dyDescent="0.25">
      <c r="A201" s="3" t="s">
        <v>130</v>
      </c>
      <c r="B201" s="3" t="s">
        <v>89</v>
      </c>
      <c r="C201" s="3">
        <v>457</v>
      </c>
      <c r="D201" s="3">
        <v>131</v>
      </c>
      <c r="E201" s="3">
        <v>120</v>
      </c>
    </row>
    <row r="202" spans="1:5" x14ac:dyDescent="0.25">
      <c r="A202" s="3" t="s">
        <v>130</v>
      </c>
      <c r="B202" s="3" t="s">
        <v>90</v>
      </c>
      <c r="C202" s="3">
        <v>115</v>
      </c>
      <c r="D202" s="3">
        <v>42</v>
      </c>
      <c r="E202" s="3">
        <v>20</v>
      </c>
    </row>
    <row r="203" spans="1:5" x14ac:dyDescent="0.25">
      <c r="A203" s="3" t="s">
        <v>130</v>
      </c>
      <c r="B203" s="3" t="s">
        <v>91</v>
      </c>
      <c r="C203" s="3">
        <v>122</v>
      </c>
      <c r="D203" s="3">
        <v>55</v>
      </c>
      <c r="E203" s="3">
        <v>46</v>
      </c>
    </row>
    <row r="204" spans="1:5" x14ac:dyDescent="0.25">
      <c r="A204" s="3" t="s">
        <v>130</v>
      </c>
      <c r="B204" s="3" t="s">
        <v>92</v>
      </c>
      <c r="C204" s="3"/>
      <c r="D204" s="3">
        <v>27</v>
      </c>
      <c r="E204" s="3">
        <v>27</v>
      </c>
    </row>
    <row r="205" spans="1:5" x14ac:dyDescent="0.25">
      <c r="A205" s="3" t="s">
        <v>130</v>
      </c>
      <c r="B205" s="3" t="s">
        <v>93</v>
      </c>
      <c r="C205" s="3">
        <v>188</v>
      </c>
      <c r="D205" s="3">
        <v>73</v>
      </c>
      <c r="E205" s="3">
        <v>35</v>
      </c>
    </row>
    <row r="206" spans="1:5" x14ac:dyDescent="0.25">
      <c r="A206" s="3" t="s">
        <v>130</v>
      </c>
      <c r="B206" s="3" t="s">
        <v>94</v>
      </c>
      <c r="C206" s="3">
        <v>113</v>
      </c>
      <c r="D206" s="3">
        <v>69</v>
      </c>
      <c r="E206" s="3">
        <v>65</v>
      </c>
    </row>
    <row r="207" spans="1:5" x14ac:dyDescent="0.25">
      <c r="A207" s="3" t="s">
        <v>130</v>
      </c>
      <c r="B207" s="3" t="s">
        <v>95</v>
      </c>
      <c r="C207" s="3">
        <v>63</v>
      </c>
      <c r="D207" s="3">
        <v>52</v>
      </c>
      <c r="E207" s="3">
        <v>17</v>
      </c>
    </row>
    <row r="208" spans="1:5" x14ac:dyDescent="0.25">
      <c r="A208" s="3" t="s">
        <v>130</v>
      </c>
      <c r="B208" s="3" t="s">
        <v>96</v>
      </c>
      <c r="C208" s="3">
        <v>138</v>
      </c>
      <c r="D208" s="3">
        <v>48</v>
      </c>
      <c r="E208" s="3">
        <v>29</v>
      </c>
    </row>
    <row r="209" spans="1:5" x14ac:dyDescent="0.25">
      <c r="A209" s="3" t="s">
        <v>130</v>
      </c>
      <c r="B209" s="3" t="s">
        <v>97</v>
      </c>
      <c r="C209" s="3">
        <v>7</v>
      </c>
      <c r="D209" s="3">
        <v>13</v>
      </c>
      <c r="E209" s="3">
        <v>1</v>
      </c>
    </row>
    <row r="210" spans="1:5" x14ac:dyDescent="0.25">
      <c r="A210" s="3" t="s">
        <v>130</v>
      </c>
      <c r="B210" s="3" t="s">
        <v>98</v>
      </c>
      <c r="C210" s="3">
        <v>25</v>
      </c>
      <c r="D210" s="3">
        <v>42</v>
      </c>
      <c r="E210" s="3">
        <v>8</v>
      </c>
    </row>
  </sheetData>
  <mergeCells count="4">
    <mergeCell ref="A5:E5"/>
    <mergeCell ref="A57:E57"/>
    <mergeCell ref="A109:E109"/>
    <mergeCell ref="A161:E161"/>
  </mergeCells>
  <pageMargins left="0.7" right="0.7" top="0.75" bottom="0.75" header="0.3" footer="0.3"/>
  <pageSetup paperSize="9" orientation="portrait" horizontalDpi="300" verticalDpi="30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30"/>
  <sheetViews>
    <sheetView workbookViewId="0"/>
  </sheetViews>
  <sheetFormatPr baseColWidth="10" defaultColWidth="11.42578125" defaultRowHeight="15" x14ac:dyDescent="0.25"/>
  <cols>
    <col min="1" max="1" width="8.7109375" bestFit="1" customWidth="1"/>
    <col min="2" max="2" width="12.42578125" bestFit="1" customWidth="1"/>
  </cols>
  <sheetData>
    <row r="1" spans="1:10" x14ac:dyDescent="0.25">
      <c r="A1" s="5" t="str">
        <f>HYPERLINK("#'Indice'!A1", "Indice")</f>
        <v>Indice</v>
      </c>
    </row>
    <row r="2" spans="1:10" x14ac:dyDescent="0.25">
      <c r="A2" s="15" t="s">
        <v>131</v>
      </c>
    </row>
    <row r="3" spans="1:10" x14ac:dyDescent="0.25">
      <c r="A3" s="8" t="s">
        <v>62</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1" t="s">
        <v>132</v>
      </c>
      <c r="B7" s="1" t="s">
        <v>74</v>
      </c>
      <c r="C7" s="1">
        <v>90.784849685722506</v>
      </c>
      <c r="D7" s="1">
        <v>93.369934603371803</v>
      </c>
      <c r="E7" s="1">
        <v>91.669638482086896</v>
      </c>
      <c r="F7" s="1">
        <v>94.765802257532599</v>
      </c>
      <c r="G7" s="1">
        <v>96.4449492492693</v>
      </c>
      <c r="H7" s="1">
        <v>93.529481594906898</v>
      </c>
      <c r="I7" s="1">
        <v>92.061000088486907</v>
      </c>
      <c r="J7" s="1">
        <v>94.616633417132405</v>
      </c>
    </row>
    <row r="8" spans="1:10" x14ac:dyDescent="0.25">
      <c r="A8" s="1" t="s">
        <v>133</v>
      </c>
      <c r="B8" s="1" t="s">
        <v>74</v>
      </c>
      <c r="C8" s="1">
        <v>9.1276328581783908</v>
      </c>
      <c r="D8" s="1">
        <v>6.6300653966282299</v>
      </c>
      <c r="E8" s="1">
        <v>8.3303615179130794</v>
      </c>
      <c r="F8" s="1">
        <v>5.1560897058072097</v>
      </c>
      <c r="G8" s="1">
        <v>3.5550507507307301</v>
      </c>
      <c r="H8" s="1">
        <v>6.4046436142134802</v>
      </c>
      <c r="I8" s="1">
        <v>7.93899991151308</v>
      </c>
      <c r="J8" s="1">
        <v>5.3833665828676498</v>
      </c>
    </row>
    <row r="9" spans="1:10" x14ac:dyDescent="0.25">
      <c r="A9" s="1" t="s">
        <v>130</v>
      </c>
      <c r="B9" s="1" t="s">
        <v>74</v>
      </c>
      <c r="C9" s="1">
        <v>8.75174560990956E-2</v>
      </c>
      <c r="D9" s="1"/>
      <c r="E9" s="1"/>
      <c r="F9" s="1">
        <v>7.8108036660230196E-2</v>
      </c>
      <c r="G9" s="1"/>
      <c r="H9" s="1">
        <v>6.5874790879634396E-2</v>
      </c>
      <c r="I9" s="1"/>
      <c r="J9" s="1"/>
    </row>
    <row r="12" spans="1:10" x14ac:dyDescent="0.25">
      <c r="A12" s="31" t="s">
        <v>78</v>
      </c>
      <c r="B12" s="31"/>
      <c r="C12" s="31"/>
      <c r="D12" s="31"/>
      <c r="E12" s="31"/>
      <c r="F12" s="31"/>
      <c r="G12" s="31"/>
      <c r="H12" s="31"/>
      <c r="I12" s="31"/>
      <c r="J12" s="31"/>
    </row>
    <row r="13" spans="1:10" x14ac:dyDescent="0.25">
      <c r="A13" s="4" t="s">
        <v>64</v>
      </c>
      <c r="B13" s="4" t="s">
        <v>5</v>
      </c>
      <c r="C13" s="4" t="s">
        <v>65</v>
      </c>
      <c r="D13" s="4" t="s">
        <v>66</v>
      </c>
      <c r="E13" s="4" t="s">
        <v>67</v>
      </c>
      <c r="F13" s="4" t="s">
        <v>68</v>
      </c>
      <c r="G13" s="4" t="s">
        <v>69</v>
      </c>
      <c r="H13" s="4" t="s">
        <v>70</v>
      </c>
      <c r="I13" s="4" t="s">
        <v>71</v>
      </c>
      <c r="J13" s="4" t="s">
        <v>72</v>
      </c>
    </row>
    <row r="14" spans="1:10" x14ac:dyDescent="0.25">
      <c r="A14" s="2" t="s">
        <v>132</v>
      </c>
      <c r="B14" s="2" t="s">
        <v>74</v>
      </c>
      <c r="C14" s="2">
        <v>0.209209766150141</v>
      </c>
      <c r="D14" s="2">
        <v>0.18383534882352501</v>
      </c>
      <c r="E14" s="2">
        <v>0.383917262773317</v>
      </c>
      <c r="F14" s="2">
        <v>0.167395779979958</v>
      </c>
      <c r="G14" s="2">
        <v>0.11890275632451899</v>
      </c>
      <c r="H14" s="2">
        <v>0.18006519918435901</v>
      </c>
      <c r="I14" s="2">
        <v>0.19294858234251799</v>
      </c>
      <c r="J14" s="2">
        <v>0.13595891821693101</v>
      </c>
    </row>
    <row r="15" spans="1:10" x14ac:dyDescent="0.25">
      <c r="A15" s="2" t="s">
        <v>133</v>
      </c>
      <c r="B15" s="2" t="s">
        <v>74</v>
      </c>
      <c r="C15" s="2">
        <v>0.208370616499784</v>
      </c>
      <c r="D15" s="2">
        <v>0.18383534882352501</v>
      </c>
      <c r="E15" s="2">
        <v>0.383917262773317</v>
      </c>
      <c r="F15" s="2">
        <v>0.164847168615461</v>
      </c>
      <c r="G15" s="2">
        <v>0.11890275632451899</v>
      </c>
      <c r="H15" s="2">
        <v>0.17985766749207199</v>
      </c>
      <c r="I15" s="2">
        <v>0.19294858234251799</v>
      </c>
      <c r="J15" s="2">
        <v>0.13595891821693101</v>
      </c>
    </row>
    <row r="16" spans="1:10" x14ac:dyDescent="0.25">
      <c r="A16" s="2" t="s">
        <v>130</v>
      </c>
      <c r="B16" s="2" t="s">
        <v>74</v>
      </c>
      <c r="C16" s="2">
        <v>1.79990605219832E-2</v>
      </c>
      <c r="D16" s="2"/>
      <c r="E16" s="2"/>
      <c r="F16" s="2">
        <v>1.67269362156546E-2</v>
      </c>
      <c r="G16" s="2"/>
      <c r="H16" s="2">
        <v>1.08298932045353E-2</v>
      </c>
      <c r="I16" s="2"/>
      <c r="J16" s="2"/>
    </row>
    <row r="19" spans="1:10" x14ac:dyDescent="0.25">
      <c r="A19" s="31" t="s">
        <v>79</v>
      </c>
      <c r="B19" s="31"/>
      <c r="C19" s="31"/>
      <c r="D19" s="31"/>
      <c r="E19" s="31"/>
      <c r="F19" s="31"/>
      <c r="G19" s="31"/>
      <c r="H19" s="31"/>
      <c r="I19" s="31"/>
      <c r="J19" s="31"/>
    </row>
    <row r="20" spans="1:10" x14ac:dyDescent="0.25">
      <c r="A20" s="4" t="s">
        <v>64</v>
      </c>
      <c r="B20" s="4" t="s">
        <v>5</v>
      </c>
      <c r="C20" s="4" t="s">
        <v>65</v>
      </c>
      <c r="D20" s="4" t="s">
        <v>66</v>
      </c>
      <c r="E20" s="4" t="s">
        <v>67</v>
      </c>
      <c r="F20" s="4" t="s">
        <v>68</v>
      </c>
      <c r="G20" s="4" t="s">
        <v>69</v>
      </c>
      <c r="H20" s="4" t="s">
        <v>70</v>
      </c>
      <c r="I20" s="4" t="s">
        <v>71</v>
      </c>
      <c r="J20" s="4" t="s">
        <v>72</v>
      </c>
    </row>
    <row r="21" spans="1:10" x14ac:dyDescent="0.25">
      <c r="A21" s="3" t="s">
        <v>132</v>
      </c>
      <c r="B21" s="3" t="s">
        <v>74</v>
      </c>
      <c r="C21" s="3">
        <v>4022782</v>
      </c>
      <c r="D21" s="3">
        <v>4467996</v>
      </c>
      <c r="E21" s="3">
        <v>4673221</v>
      </c>
      <c r="F21" s="3">
        <v>5136967</v>
      </c>
      <c r="G21" s="3">
        <v>5440367</v>
      </c>
      <c r="H21" s="3">
        <v>5609657</v>
      </c>
      <c r="I21" s="3">
        <v>5930229</v>
      </c>
      <c r="J21" s="3">
        <v>6621360</v>
      </c>
    </row>
    <row r="22" spans="1:10" x14ac:dyDescent="0.25">
      <c r="A22" s="3" t="s">
        <v>133</v>
      </c>
      <c r="B22" s="3" t="s">
        <v>74</v>
      </c>
      <c r="C22" s="3">
        <v>404456</v>
      </c>
      <c r="D22" s="3">
        <v>317266</v>
      </c>
      <c r="E22" s="3">
        <v>424673</v>
      </c>
      <c r="F22" s="3">
        <v>279496</v>
      </c>
      <c r="G22" s="3">
        <v>200537</v>
      </c>
      <c r="H22" s="3">
        <v>384134</v>
      </c>
      <c r="I22" s="3">
        <v>511401</v>
      </c>
      <c r="J22" s="3">
        <v>376733</v>
      </c>
    </row>
    <row r="23" spans="1:10" x14ac:dyDescent="0.25">
      <c r="A23" s="3" t="s">
        <v>130</v>
      </c>
      <c r="B23" s="3" t="s">
        <v>74</v>
      </c>
      <c r="C23" s="3">
        <v>3878</v>
      </c>
      <c r="D23" s="3"/>
      <c r="E23" s="3"/>
      <c r="F23" s="3">
        <v>4234</v>
      </c>
      <c r="G23" s="3"/>
      <c r="H23" s="3">
        <v>3951</v>
      </c>
      <c r="I23" s="3"/>
      <c r="J23" s="3"/>
    </row>
    <row r="26" spans="1:10" x14ac:dyDescent="0.25">
      <c r="A26" s="31" t="s">
        <v>80</v>
      </c>
      <c r="B26" s="31"/>
      <c r="C26" s="31"/>
      <c r="D26" s="31"/>
      <c r="E26" s="31"/>
      <c r="F26" s="31"/>
      <c r="G26" s="31"/>
      <c r="H26" s="31"/>
      <c r="I26" s="31"/>
      <c r="J26" s="31"/>
    </row>
    <row r="27" spans="1:10" x14ac:dyDescent="0.25">
      <c r="A27" s="4" t="s">
        <v>64</v>
      </c>
      <c r="B27" s="4" t="s">
        <v>5</v>
      </c>
      <c r="C27" s="4" t="s">
        <v>65</v>
      </c>
      <c r="D27" s="4" t="s">
        <v>66</v>
      </c>
      <c r="E27" s="4" t="s">
        <v>67</v>
      </c>
      <c r="F27" s="4" t="s">
        <v>68</v>
      </c>
      <c r="G27" s="4" t="s">
        <v>69</v>
      </c>
      <c r="H27" s="4" t="s">
        <v>70</v>
      </c>
      <c r="I27" s="4" t="s">
        <v>71</v>
      </c>
      <c r="J27" s="4" t="s">
        <v>72</v>
      </c>
    </row>
    <row r="28" spans="1:10" x14ac:dyDescent="0.25">
      <c r="A28" s="3" t="s">
        <v>132</v>
      </c>
      <c r="B28" s="3" t="s">
        <v>74</v>
      </c>
      <c r="C28" s="3">
        <v>57278</v>
      </c>
      <c r="D28" s="3">
        <v>59862</v>
      </c>
      <c r="E28" s="3">
        <v>52147</v>
      </c>
      <c r="F28" s="3">
        <v>61277</v>
      </c>
      <c r="G28" s="3">
        <v>78332</v>
      </c>
      <c r="H28" s="3">
        <v>64174</v>
      </c>
      <c r="I28" s="3">
        <v>54292</v>
      </c>
      <c r="J28" s="3">
        <v>66582</v>
      </c>
    </row>
    <row r="29" spans="1:10" x14ac:dyDescent="0.25">
      <c r="A29" s="3" t="s">
        <v>133</v>
      </c>
      <c r="B29" s="3" t="s">
        <v>74</v>
      </c>
      <c r="C29" s="3">
        <v>16324</v>
      </c>
      <c r="D29" s="3">
        <v>11598</v>
      </c>
      <c r="E29" s="3">
        <v>6937</v>
      </c>
      <c r="F29" s="3">
        <v>5395</v>
      </c>
      <c r="G29" s="3">
        <v>5555</v>
      </c>
      <c r="H29" s="3">
        <v>6713</v>
      </c>
      <c r="I29" s="3">
        <v>5852</v>
      </c>
      <c r="J29" s="3">
        <v>5474</v>
      </c>
    </row>
    <row r="30" spans="1:10" x14ac:dyDescent="0.25">
      <c r="A30" s="3" t="s">
        <v>130</v>
      </c>
      <c r="B30" s="3" t="s">
        <v>74</v>
      </c>
      <c r="C30" s="3">
        <v>56</v>
      </c>
      <c r="D30" s="3"/>
      <c r="E30" s="3"/>
      <c r="F30" s="3">
        <v>53</v>
      </c>
      <c r="G30" s="3"/>
      <c r="H30" s="3">
        <v>61</v>
      </c>
      <c r="I30" s="3"/>
      <c r="J30" s="3"/>
    </row>
  </sheetData>
  <mergeCells count="4">
    <mergeCell ref="A5:J5"/>
    <mergeCell ref="A12:J12"/>
    <mergeCell ref="A19:J19"/>
    <mergeCell ref="A26:J26"/>
  </mergeCells>
  <pageMargins left="0.7" right="0.7" top="0.75" bottom="0.75" header="0.3" footer="0.3"/>
  <pageSetup paperSize="9" orientation="portrait" horizontalDpi="300" verticalDpi="30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J42"/>
  <sheetViews>
    <sheetView workbookViewId="0"/>
  </sheetViews>
  <sheetFormatPr baseColWidth="10" defaultColWidth="11.42578125" defaultRowHeight="15" x14ac:dyDescent="0.25"/>
  <cols>
    <col min="1" max="1" width="8.7109375" bestFit="1" customWidth="1"/>
    <col min="2" max="2" width="12.42578125" bestFit="1" customWidth="1"/>
  </cols>
  <sheetData>
    <row r="1" spans="1:10" x14ac:dyDescent="0.25">
      <c r="A1" s="5" t="str">
        <f>HYPERLINK("#'Indice'!A1", "Indice")</f>
        <v>Indice</v>
      </c>
    </row>
    <row r="2" spans="1:10" x14ac:dyDescent="0.25">
      <c r="A2" s="15" t="s">
        <v>131</v>
      </c>
    </row>
    <row r="3" spans="1:10" x14ac:dyDescent="0.25">
      <c r="A3" s="8" t="s">
        <v>62</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1" t="s">
        <v>132</v>
      </c>
      <c r="B7" s="1" t="s">
        <v>81</v>
      </c>
      <c r="C7" s="1">
        <v>96.277695894241305</v>
      </c>
      <c r="D7" s="1">
        <v>97.411531209945693</v>
      </c>
      <c r="E7" s="1">
        <v>96.064478158950806</v>
      </c>
      <c r="F7" s="1">
        <v>98.104792833328204</v>
      </c>
      <c r="G7" s="1">
        <v>98.978495597839398</v>
      </c>
      <c r="H7" s="1">
        <v>96.749424934387207</v>
      </c>
      <c r="I7" s="1">
        <v>94.682633876800494</v>
      </c>
      <c r="J7" s="1">
        <v>96.629095077514606</v>
      </c>
    </row>
    <row r="8" spans="1:10" x14ac:dyDescent="0.25">
      <c r="A8" s="1" t="s">
        <v>132</v>
      </c>
      <c r="B8" s="1" t="s">
        <v>82</v>
      </c>
      <c r="C8" s="1">
        <v>54.731035232543903</v>
      </c>
      <c r="D8" s="1">
        <v>66.036796569824205</v>
      </c>
      <c r="E8" s="1">
        <v>61.031669378280597</v>
      </c>
      <c r="F8" s="1">
        <v>70.8964169025421</v>
      </c>
      <c r="G8" s="1">
        <v>78.437244892120404</v>
      </c>
      <c r="H8" s="1">
        <v>69.295352697372394</v>
      </c>
      <c r="I8" s="1">
        <v>63.6063873767853</v>
      </c>
      <c r="J8" s="1">
        <v>79.115003347396893</v>
      </c>
    </row>
    <row r="9" spans="1:10" x14ac:dyDescent="0.25">
      <c r="A9" s="1" t="s">
        <v>133</v>
      </c>
      <c r="B9" s="1" t="s">
        <v>81</v>
      </c>
      <c r="C9" s="1">
        <v>3.6370806396007498</v>
      </c>
      <c r="D9" s="1">
        <v>2.58846655488014</v>
      </c>
      <c r="E9" s="1">
        <v>3.9355218410491899</v>
      </c>
      <c r="F9" s="1">
        <v>1.84814427047968</v>
      </c>
      <c r="G9" s="1">
        <v>1.02150430902839</v>
      </c>
      <c r="H9" s="1">
        <v>3.21411825716496</v>
      </c>
      <c r="I9" s="1">
        <v>5.3173635154962504</v>
      </c>
      <c r="J9" s="1">
        <v>3.3709049224853498</v>
      </c>
    </row>
    <row r="10" spans="1:10" x14ac:dyDescent="0.25">
      <c r="A10" s="1" t="s">
        <v>133</v>
      </c>
      <c r="B10" s="1" t="s">
        <v>82</v>
      </c>
      <c r="C10" s="1">
        <v>45.166379213333101</v>
      </c>
      <c r="D10" s="1">
        <v>33.963203430175803</v>
      </c>
      <c r="E10" s="1">
        <v>38.968330621719403</v>
      </c>
      <c r="F10" s="1">
        <v>28.803530335426299</v>
      </c>
      <c r="G10" s="1">
        <v>21.562753617763502</v>
      </c>
      <c r="H10" s="1">
        <v>30.4173469543457</v>
      </c>
      <c r="I10" s="1">
        <v>36.393615603447003</v>
      </c>
      <c r="J10" s="1">
        <v>20.884995162487002</v>
      </c>
    </row>
    <row r="11" spans="1:10" x14ac:dyDescent="0.25">
      <c r="A11" s="1" t="s">
        <v>130</v>
      </c>
      <c r="B11" s="1" t="s">
        <v>81</v>
      </c>
      <c r="C11" s="1">
        <v>8.5221318295225501E-2</v>
      </c>
      <c r="D11" s="1"/>
      <c r="E11" s="1"/>
      <c r="F11" s="1">
        <v>4.7061563236638897E-2</v>
      </c>
      <c r="G11" s="1"/>
      <c r="H11" s="1">
        <v>3.6454314249567701E-2</v>
      </c>
      <c r="I11" s="1"/>
      <c r="J11" s="1"/>
    </row>
    <row r="12" spans="1:10" x14ac:dyDescent="0.25">
      <c r="A12" s="1" t="s">
        <v>130</v>
      </c>
      <c r="B12" s="1" t="s">
        <v>82</v>
      </c>
      <c r="C12" s="1">
        <v>0.102588790468872</v>
      </c>
      <c r="D12" s="1"/>
      <c r="E12" s="1"/>
      <c r="F12" s="1">
        <v>0.30004931613802899</v>
      </c>
      <c r="G12" s="1"/>
      <c r="H12" s="1">
        <v>0.28730076737701898</v>
      </c>
      <c r="I12" s="1"/>
      <c r="J12" s="1"/>
    </row>
    <row r="15" spans="1:10" x14ac:dyDescent="0.25">
      <c r="A15" s="31" t="s">
        <v>78</v>
      </c>
      <c r="B15" s="31"/>
      <c r="C15" s="31"/>
      <c r="D15" s="31"/>
      <c r="E15" s="31"/>
      <c r="F15" s="31"/>
      <c r="G15" s="31"/>
      <c r="H15" s="31"/>
      <c r="I15" s="31"/>
      <c r="J15" s="31"/>
    </row>
    <row r="16" spans="1:10" x14ac:dyDescent="0.25">
      <c r="A16" s="4" t="s">
        <v>64</v>
      </c>
      <c r="B16" s="4" t="s">
        <v>5</v>
      </c>
      <c r="C16" s="4" t="s">
        <v>65</v>
      </c>
      <c r="D16" s="4" t="s">
        <v>66</v>
      </c>
      <c r="E16" s="4" t="s">
        <v>67</v>
      </c>
      <c r="F16" s="4" t="s">
        <v>68</v>
      </c>
      <c r="G16" s="4" t="s">
        <v>69</v>
      </c>
      <c r="H16" s="4" t="s">
        <v>70</v>
      </c>
      <c r="I16" s="4" t="s">
        <v>71</v>
      </c>
      <c r="J16" s="4" t="s">
        <v>72</v>
      </c>
    </row>
    <row r="17" spans="1:10" x14ac:dyDescent="0.25">
      <c r="A17" s="2" t="s">
        <v>132</v>
      </c>
      <c r="B17" s="2" t="s">
        <v>81</v>
      </c>
      <c r="C17" s="2">
        <v>0.19742504227906499</v>
      </c>
      <c r="D17" s="2">
        <v>0.16108874697238201</v>
      </c>
      <c r="E17" s="2">
        <v>0.34303669817745702</v>
      </c>
      <c r="F17" s="2">
        <v>0.13194505590945499</v>
      </c>
      <c r="G17" s="2">
        <v>6.3478358788415803E-2</v>
      </c>
      <c r="H17" s="2">
        <v>0.15069671208038901</v>
      </c>
      <c r="I17" s="2">
        <v>0.16939821653068099</v>
      </c>
      <c r="J17" s="2">
        <v>0.13419436290860201</v>
      </c>
    </row>
    <row r="18" spans="1:10" x14ac:dyDescent="0.25">
      <c r="A18" s="2" t="s">
        <v>132</v>
      </c>
      <c r="B18" s="2" t="s">
        <v>82</v>
      </c>
      <c r="C18" s="2">
        <v>0.79268980771303199</v>
      </c>
      <c r="D18" s="2">
        <v>1.32164629176259</v>
      </c>
      <c r="E18" s="2">
        <v>1.1986531317233999</v>
      </c>
      <c r="F18" s="2">
        <v>0.84887463599443402</v>
      </c>
      <c r="G18" s="2">
        <v>0.80124922096729301</v>
      </c>
      <c r="H18" s="2">
        <v>1.05945002287626</v>
      </c>
      <c r="I18" s="2">
        <v>1.0136939585208899</v>
      </c>
      <c r="J18" s="2">
        <v>0.536883715540171</v>
      </c>
    </row>
    <row r="19" spans="1:10" x14ac:dyDescent="0.25">
      <c r="A19" s="2" t="s">
        <v>133</v>
      </c>
      <c r="B19" s="2" t="s">
        <v>81</v>
      </c>
      <c r="C19" s="2">
        <v>0.19601664971560201</v>
      </c>
      <c r="D19" s="2">
        <v>0.16108874697238201</v>
      </c>
      <c r="E19" s="2">
        <v>0.34303669817745702</v>
      </c>
      <c r="F19" s="2">
        <v>0.130800774786621</v>
      </c>
      <c r="G19" s="2">
        <v>6.3478358788415803E-2</v>
      </c>
      <c r="H19" s="2">
        <v>0.15047619817778499</v>
      </c>
      <c r="I19" s="2">
        <v>0.16939821653068099</v>
      </c>
      <c r="J19" s="2">
        <v>0.13419436290860201</v>
      </c>
    </row>
    <row r="20" spans="1:10" x14ac:dyDescent="0.25">
      <c r="A20" s="2" t="s">
        <v>133</v>
      </c>
      <c r="B20" s="2" t="s">
        <v>82</v>
      </c>
      <c r="C20" s="2">
        <v>0.79500423744320903</v>
      </c>
      <c r="D20" s="2">
        <v>1.32164629176259</v>
      </c>
      <c r="E20" s="2">
        <v>1.1986531317233999</v>
      </c>
      <c r="F20" s="2">
        <v>0.84071839228272405</v>
      </c>
      <c r="G20" s="2">
        <v>0.80124922096729301</v>
      </c>
      <c r="H20" s="2">
        <v>1.05800777673721</v>
      </c>
      <c r="I20" s="2">
        <v>1.0136939585208899</v>
      </c>
      <c r="J20" s="2">
        <v>0.536883715540171</v>
      </c>
    </row>
    <row r="21" spans="1:10" x14ac:dyDescent="0.25">
      <c r="A21" s="2" t="s">
        <v>130</v>
      </c>
      <c r="B21" s="2" t="s">
        <v>81</v>
      </c>
      <c r="C21" s="2">
        <v>2.0004378166049702E-2</v>
      </c>
      <c r="D21" s="2"/>
      <c r="E21" s="2"/>
      <c r="F21" s="2">
        <v>1.4940957771614201E-2</v>
      </c>
      <c r="G21" s="2"/>
      <c r="H21" s="2">
        <v>8.7834414443932508E-3</v>
      </c>
      <c r="I21" s="2"/>
      <c r="J21" s="2"/>
    </row>
    <row r="22" spans="1:10" x14ac:dyDescent="0.25">
      <c r="A22" s="2" t="s">
        <v>130</v>
      </c>
      <c r="B22" s="2" t="s">
        <v>82</v>
      </c>
      <c r="C22" s="2">
        <v>3.5967008443549303E-2</v>
      </c>
      <c r="D22" s="2"/>
      <c r="E22" s="2"/>
      <c r="F22" s="2">
        <v>8.3299499237909899E-2</v>
      </c>
      <c r="G22" s="2"/>
      <c r="H22" s="2">
        <v>6.4534851117059602E-2</v>
      </c>
      <c r="I22" s="2"/>
      <c r="J22" s="2"/>
    </row>
    <row r="25" spans="1:10" x14ac:dyDescent="0.25">
      <c r="A25" s="31" t="s">
        <v>79</v>
      </c>
      <c r="B25" s="31"/>
      <c r="C25" s="31"/>
      <c r="D25" s="31"/>
      <c r="E25" s="31"/>
      <c r="F25" s="31"/>
      <c r="G25" s="31"/>
      <c r="H25" s="31"/>
      <c r="I25" s="31"/>
      <c r="J25" s="31"/>
    </row>
    <row r="26" spans="1:10" x14ac:dyDescent="0.25">
      <c r="A26" s="4" t="s">
        <v>64</v>
      </c>
      <c r="B26" s="4" t="s">
        <v>5</v>
      </c>
      <c r="C26" s="4" t="s">
        <v>65</v>
      </c>
      <c r="D26" s="4" t="s">
        <v>66</v>
      </c>
      <c r="E26" s="4" t="s">
        <v>67</v>
      </c>
      <c r="F26" s="4" t="s">
        <v>68</v>
      </c>
      <c r="G26" s="4" t="s">
        <v>69</v>
      </c>
      <c r="H26" s="4" t="s">
        <v>70</v>
      </c>
      <c r="I26" s="4" t="s">
        <v>71</v>
      </c>
      <c r="J26" s="4" t="s">
        <v>72</v>
      </c>
    </row>
    <row r="27" spans="1:10" x14ac:dyDescent="0.25">
      <c r="A27" s="3" t="s">
        <v>132</v>
      </c>
      <c r="B27" s="3" t="s">
        <v>81</v>
      </c>
      <c r="C27" s="3">
        <v>3702149</v>
      </c>
      <c r="D27" s="3">
        <v>4060930</v>
      </c>
      <c r="E27" s="3">
        <v>4282907</v>
      </c>
      <c r="F27" s="3">
        <v>4665347</v>
      </c>
      <c r="G27" s="3">
        <v>4894643</v>
      </c>
      <c r="H27" s="3">
        <v>5122203</v>
      </c>
      <c r="I27" s="3">
        <v>5584576</v>
      </c>
      <c r="J27" s="3">
        <v>5985182</v>
      </c>
    </row>
    <row r="28" spans="1:10" x14ac:dyDescent="0.25">
      <c r="A28" s="3" t="s">
        <v>132</v>
      </c>
      <c r="B28" s="3" t="s">
        <v>82</v>
      </c>
      <c r="C28" s="3">
        <v>320633</v>
      </c>
      <c r="D28" s="3">
        <v>407066</v>
      </c>
      <c r="E28" s="3">
        <v>390314</v>
      </c>
      <c r="F28" s="3">
        <v>471620</v>
      </c>
      <c r="G28" s="3">
        <v>545724</v>
      </c>
      <c r="H28" s="3">
        <v>487454</v>
      </c>
      <c r="I28" s="3">
        <v>345653</v>
      </c>
      <c r="J28" s="3">
        <v>636178</v>
      </c>
    </row>
    <row r="29" spans="1:10" x14ac:dyDescent="0.25">
      <c r="A29" s="3" t="s">
        <v>133</v>
      </c>
      <c r="B29" s="3" t="s">
        <v>81</v>
      </c>
      <c r="C29" s="3">
        <v>139856</v>
      </c>
      <c r="D29" s="3">
        <v>107909</v>
      </c>
      <c r="E29" s="3">
        <v>175460</v>
      </c>
      <c r="F29" s="3">
        <v>87888</v>
      </c>
      <c r="G29" s="3">
        <v>50515</v>
      </c>
      <c r="H29" s="3">
        <v>170165</v>
      </c>
      <c r="I29" s="3">
        <v>313629</v>
      </c>
      <c r="J29" s="3">
        <v>208793</v>
      </c>
    </row>
    <row r="30" spans="1:10" x14ac:dyDescent="0.25">
      <c r="A30" s="3" t="s">
        <v>133</v>
      </c>
      <c r="B30" s="3" t="s">
        <v>82</v>
      </c>
      <c r="C30" s="3">
        <v>264600</v>
      </c>
      <c r="D30" s="3">
        <v>209357</v>
      </c>
      <c r="E30" s="3">
        <v>249213</v>
      </c>
      <c r="F30" s="3">
        <v>191608</v>
      </c>
      <c r="G30" s="3">
        <v>150022</v>
      </c>
      <c r="H30" s="3">
        <v>213969</v>
      </c>
      <c r="I30" s="3">
        <v>197772</v>
      </c>
      <c r="J30" s="3">
        <v>167940</v>
      </c>
    </row>
    <row r="31" spans="1:10" x14ac:dyDescent="0.25">
      <c r="A31" s="3" t="s">
        <v>130</v>
      </c>
      <c r="B31" s="3" t="s">
        <v>81</v>
      </c>
      <c r="C31" s="3">
        <v>3277</v>
      </c>
      <c r="D31" s="3"/>
      <c r="E31" s="3"/>
      <c r="F31" s="3">
        <v>2238</v>
      </c>
      <c r="G31" s="3"/>
      <c r="H31" s="3">
        <v>1930</v>
      </c>
      <c r="I31" s="3"/>
      <c r="J31" s="3"/>
    </row>
    <row r="32" spans="1:10" x14ac:dyDescent="0.25">
      <c r="A32" s="3" t="s">
        <v>130</v>
      </c>
      <c r="B32" s="3" t="s">
        <v>82</v>
      </c>
      <c r="C32" s="3">
        <v>601</v>
      </c>
      <c r="D32" s="3"/>
      <c r="E32" s="3"/>
      <c r="F32" s="3">
        <v>1996</v>
      </c>
      <c r="G32" s="3"/>
      <c r="H32" s="3">
        <v>2021</v>
      </c>
      <c r="I32" s="3"/>
      <c r="J32" s="3"/>
    </row>
    <row r="35" spans="1:10" x14ac:dyDescent="0.25">
      <c r="A35" s="31" t="s">
        <v>80</v>
      </c>
      <c r="B35" s="31"/>
      <c r="C35" s="31"/>
      <c r="D35" s="31"/>
      <c r="E35" s="31"/>
      <c r="F35" s="31"/>
      <c r="G35" s="31"/>
      <c r="H35" s="31"/>
      <c r="I35" s="31"/>
      <c r="J35" s="31"/>
    </row>
    <row r="36" spans="1:10" x14ac:dyDescent="0.25">
      <c r="A36" s="4" t="s">
        <v>64</v>
      </c>
      <c r="B36" s="4" t="s">
        <v>5</v>
      </c>
      <c r="C36" s="4" t="s">
        <v>65</v>
      </c>
      <c r="D36" s="4" t="s">
        <v>66</v>
      </c>
      <c r="E36" s="4" t="s">
        <v>67</v>
      </c>
      <c r="F36" s="4" t="s">
        <v>68</v>
      </c>
      <c r="G36" s="4" t="s">
        <v>69</v>
      </c>
      <c r="H36" s="4" t="s">
        <v>70</v>
      </c>
      <c r="I36" s="4" t="s">
        <v>71</v>
      </c>
      <c r="J36" s="4" t="s">
        <v>72</v>
      </c>
    </row>
    <row r="37" spans="1:10" x14ac:dyDescent="0.25">
      <c r="A37" s="3" t="s">
        <v>132</v>
      </c>
      <c r="B37" s="3" t="s">
        <v>81</v>
      </c>
      <c r="C37" s="3">
        <v>42014</v>
      </c>
      <c r="D37" s="3">
        <v>43180</v>
      </c>
      <c r="E37" s="3">
        <v>44837</v>
      </c>
      <c r="F37" s="3">
        <v>52441</v>
      </c>
      <c r="G37" s="3">
        <v>64080</v>
      </c>
      <c r="H37" s="3">
        <v>55390</v>
      </c>
      <c r="I37" s="3">
        <v>49940</v>
      </c>
      <c r="J37" s="3">
        <v>54954</v>
      </c>
    </row>
    <row r="38" spans="1:10" x14ac:dyDescent="0.25">
      <c r="A38" s="3" t="s">
        <v>132</v>
      </c>
      <c r="B38" s="3" t="s">
        <v>82</v>
      </c>
      <c r="C38" s="3">
        <v>15264</v>
      </c>
      <c r="D38" s="3">
        <v>16682</v>
      </c>
      <c r="E38" s="3">
        <v>7310</v>
      </c>
      <c r="F38" s="3">
        <v>8836</v>
      </c>
      <c r="G38" s="3">
        <v>14252</v>
      </c>
      <c r="H38" s="3">
        <v>8784</v>
      </c>
      <c r="I38" s="3">
        <v>4352</v>
      </c>
      <c r="J38" s="3">
        <v>11628</v>
      </c>
    </row>
    <row r="39" spans="1:10" x14ac:dyDescent="0.25">
      <c r="A39" s="3" t="s">
        <v>133</v>
      </c>
      <c r="B39" s="3" t="s">
        <v>81</v>
      </c>
      <c r="C39" s="3">
        <v>2803</v>
      </c>
      <c r="D39" s="3">
        <v>1935</v>
      </c>
      <c r="E39" s="3">
        <v>1724</v>
      </c>
      <c r="F39" s="3">
        <v>1062</v>
      </c>
      <c r="G39" s="3">
        <v>896</v>
      </c>
      <c r="H39" s="3">
        <v>2044</v>
      </c>
      <c r="I39" s="3">
        <v>3051</v>
      </c>
      <c r="J39" s="3">
        <v>2176</v>
      </c>
    </row>
    <row r="40" spans="1:10" x14ac:dyDescent="0.25">
      <c r="A40" s="3" t="s">
        <v>133</v>
      </c>
      <c r="B40" s="3" t="s">
        <v>82</v>
      </c>
      <c r="C40" s="3">
        <v>13521</v>
      </c>
      <c r="D40" s="3">
        <v>9663</v>
      </c>
      <c r="E40" s="3">
        <v>5213</v>
      </c>
      <c r="F40" s="3">
        <v>4333</v>
      </c>
      <c r="G40" s="3">
        <v>4659</v>
      </c>
      <c r="H40" s="3">
        <v>4669</v>
      </c>
      <c r="I40" s="3">
        <v>2801</v>
      </c>
      <c r="J40" s="3">
        <v>3298</v>
      </c>
    </row>
    <row r="41" spans="1:10" x14ac:dyDescent="0.25">
      <c r="A41" s="3" t="s">
        <v>130</v>
      </c>
      <c r="B41" s="3" t="s">
        <v>81</v>
      </c>
      <c r="C41" s="3">
        <v>36</v>
      </c>
      <c r="D41" s="3"/>
      <c r="E41" s="3"/>
      <c r="F41" s="3">
        <v>19</v>
      </c>
      <c r="G41" s="3"/>
      <c r="H41" s="3">
        <v>26</v>
      </c>
      <c r="I41" s="3"/>
      <c r="J41" s="3"/>
    </row>
    <row r="42" spans="1:10" x14ac:dyDescent="0.25">
      <c r="A42" s="3" t="s">
        <v>130</v>
      </c>
      <c r="B42" s="3" t="s">
        <v>82</v>
      </c>
      <c r="C42" s="3">
        <v>20</v>
      </c>
      <c r="D42" s="3"/>
      <c r="E42" s="3"/>
      <c r="F42" s="3">
        <v>34</v>
      </c>
      <c r="G42" s="3"/>
      <c r="H42" s="3">
        <v>35</v>
      </c>
      <c r="I42" s="3"/>
      <c r="J42" s="3"/>
    </row>
  </sheetData>
  <mergeCells count="4">
    <mergeCell ref="A5:J5"/>
    <mergeCell ref="A15:J15"/>
    <mergeCell ref="A25:J25"/>
    <mergeCell ref="A35:J35"/>
  </mergeCells>
  <pageMargins left="0.7" right="0.7" top="0.75" bottom="0.75" header="0.3" footer="0.3"/>
  <pageSetup paperSize="9" orientation="portrait" horizontalDpi="300" verticalDpi="30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J210"/>
  <sheetViews>
    <sheetView workbookViewId="0"/>
  </sheetViews>
  <sheetFormatPr baseColWidth="10" defaultColWidth="11.42578125" defaultRowHeight="15" x14ac:dyDescent="0.25"/>
  <cols>
    <col min="1" max="1" width="8.7109375" bestFit="1" customWidth="1"/>
    <col min="2" max="2" width="40.42578125" bestFit="1" customWidth="1"/>
  </cols>
  <sheetData>
    <row r="1" spans="1:10" x14ac:dyDescent="0.25">
      <c r="A1" s="5" t="str">
        <f>HYPERLINK("#'Indice'!A1", "Indice")</f>
        <v>Indice</v>
      </c>
    </row>
    <row r="2" spans="1:10" x14ac:dyDescent="0.25">
      <c r="A2" s="15" t="s">
        <v>131</v>
      </c>
    </row>
    <row r="3" spans="1:10" x14ac:dyDescent="0.25">
      <c r="A3" s="8" t="s">
        <v>62</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1" t="s">
        <v>132</v>
      </c>
      <c r="B7" s="1" t="s">
        <v>83</v>
      </c>
      <c r="C7" s="1">
        <v>88.130569458007798</v>
      </c>
      <c r="D7" s="1">
        <v>92.3804581165314</v>
      </c>
      <c r="E7" s="1">
        <v>93.244725465774494</v>
      </c>
      <c r="F7" s="1">
        <v>93.238824605941801</v>
      </c>
      <c r="G7" s="1">
        <v>93.380355834960895</v>
      </c>
      <c r="H7" s="1">
        <v>92.443418502807603</v>
      </c>
      <c r="I7" s="1">
        <v>92.6705002784729</v>
      </c>
      <c r="J7" s="1">
        <v>93.572854995727496</v>
      </c>
    </row>
    <row r="8" spans="1:10" x14ac:dyDescent="0.25">
      <c r="A8" s="1" t="s">
        <v>132</v>
      </c>
      <c r="B8" s="1" t="s">
        <v>84</v>
      </c>
      <c r="C8" s="1">
        <v>95.601928234100299</v>
      </c>
      <c r="D8" s="1">
        <v>94.980669021606403</v>
      </c>
      <c r="E8" s="1">
        <v>91.223049163818402</v>
      </c>
      <c r="F8" s="1">
        <v>96.7427849769592</v>
      </c>
      <c r="G8" s="1">
        <v>98.238939046859699</v>
      </c>
      <c r="H8" s="1">
        <v>90.258276462554903</v>
      </c>
      <c r="I8" s="1">
        <v>91.824722290039105</v>
      </c>
      <c r="J8" s="1">
        <v>89.362573623657198</v>
      </c>
    </row>
    <row r="9" spans="1:10" x14ac:dyDescent="0.25">
      <c r="A9" s="1" t="s">
        <v>132</v>
      </c>
      <c r="B9" s="1" t="s">
        <v>85</v>
      </c>
      <c r="C9" s="1">
        <v>98.043304681777997</v>
      </c>
      <c r="D9" s="1">
        <v>97.740489244461102</v>
      </c>
      <c r="E9" s="1">
        <v>94.430381059646606</v>
      </c>
      <c r="F9" s="1">
        <v>98.265665769576998</v>
      </c>
      <c r="G9" s="1">
        <v>98.408353328704806</v>
      </c>
      <c r="H9" s="1">
        <v>91.264832019805894</v>
      </c>
      <c r="I9" s="1">
        <v>93.535768985748305</v>
      </c>
      <c r="J9" s="1">
        <v>94.400775432586698</v>
      </c>
    </row>
    <row r="10" spans="1:10" x14ac:dyDescent="0.25">
      <c r="A10" s="1" t="s">
        <v>132</v>
      </c>
      <c r="B10" s="1" t="s">
        <v>86</v>
      </c>
      <c r="C10" s="1">
        <v>92.659032344818101</v>
      </c>
      <c r="D10" s="1">
        <v>95.371586084365802</v>
      </c>
      <c r="E10" s="1">
        <v>93.506819009780898</v>
      </c>
      <c r="F10" s="1">
        <v>93.426871299743695</v>
      </c>
      <c r="G10" s="1">
        <v>96.650189161300702</v>
      </c>
      <c r="H10" s="1">
        <v>95.349979400634794</v>
      </c>
      <c r="I10" s="1">
        <v>92.037832736968994</v>
      </c>
      <c r="J10" s="1">
        <v>90.517741441726699</v>
      </c>
    </row>
    <row r="11" spans="1:10" x14ac:dyDescent="0.25">
      <c r="A11" s="1" t="s">
        <v>132</v>
      </c>
      <c r="B11" s="1" t="s">
        <v>87</v>
      </c>
      <c r="C11" s="1">
        <v>89.127087593078599</v>
      </c>
      <c r="D11" s="1">
        <v>93.088614940643296</v>
      </c>
      <c r="E11" s="1">
        <v>90.988397598266602</v>
      </c>
      <c r="F11" s="1">
        <v>94.858914613723798</v>
      </c>
      <c r="G11" s="1">
        <v>94.927591085434003</v>
      </c>
      <c r="H11" s="1">
        <v>91.103488206863403</v>
      </c>
      <c r="I11" s="1">
        <v>89.703965187072797</v>
      </c>
      <c r="J11" s="1">
        <v>93.767905235290499</v>
      </c>
    </row>
    <row r="12" spans="1:10" x14ac:dyDescent="0.25">
      <c r="A12" s="1" t="s">
        <v>132</v>
      </c>
      <c r="B12" s="1" t="s">
        <v>88</v>
      </c>
      <c r="C12" s="1">
        <v>92.972266674041705</v>
      </c>
      <c r="D12" s="1">
        <v>94.232279062271104</v>
      </c>
      <c r="E12" s="1">
        <v>94.936877489089994</v>
      </c>
      <c r="F12" s="1">
        <v>96.018195152282701</v>
      </c>
      <c r="G12" s="1">
        <v>97.097152471542401</v>
      </c>
      <c r="H12" s="1">
        <v>95.102900266647296</v>
      </c>
      <c r="I12" s="1">
        <v>91.765564680099502</v>
      </c>
      <c r="J12" s="1">
        <v>93.867486715316801</v>
      </c>
    </row>
    <row r="13" spans="1:10" x14ac:dyDescent="0.25">
      <c r="A13" s="1" t="s">
        <v>132</v>
      </c>
      <c r="B13" s="1" t="s">
        <v>89</v>
      </c>
      <c r="C13" s="1">
        <v>96.549075841903701</v>
      </c>
      <c r="D13" s="1">
        <v>98.089820146560697</v>
      </c>
      <c r="E13" s="1">
        <v>94.402599334716797</v>
      </c>
      <c r="F13" s="1">
        <v>97.893631458282499</v>
      </c>
      <c r="G13" s="1">
        <v>99.120050668716402</v>
      </c>
      <c r="H13" s="1">
        <v>97.0214009284973</v>
      </c>
      <c r="I13" s="1">
        <v>95.254826545715304</v>
      </c>
      <c r="J13" s="1">
        <v>97.580319643020601</v>
      </c>
    </row>
    <row r="14" spans="1:10" x14ac:dyDescent="0.25">
      <c r="A14" s="1" t="s">
        <v>132</v>
      </c>
      <c r="B14" s="1" t="s">
        <v>90</v>
      </c>
      <c r="C14" s="1">
        <v>86.214721202850299</v>
      </c>
      <c r="D14" s="1">
        <v>88.617742061615004</v>
      </c>
      <c r="E14" s="1">
        <v>89.809340238571195</v>
      </c>
      <c r="F14" s="1">
        <v>91.352838277816801</v>
      </c>
      <c r="G14" s="1">
        <v>95.599555969238295</v>
      </c>
      <c r="H14" s="1">
        <v>92.947983741760297</v>
      </c>
      <c r="I14" s="1">
        <v>89.165920019149794</v>
      </c>
      <c r="J14" s="1">
        <v>94.881701469421401</v>
      </c>
    </row>
    <row r="15" spans="1:10" x14ac:dyDescent="0.25">
      <c r="A15" s="1" t="s">
        <v>132</v>
      </c>
      <c r="B15" s="1" t="s">
        <v>91</v>
      </c>
      <c r="C15" s="1">
        <v>82.906424999237103</v>
      </c>
      <c r="D15" s="1">
        <v>90.020704269409194</v>
      </c>
      <c r="E15" s="1">
        <v>88.452255725860596</v>
      </c>
      <c r="F15" s="1">
        <v>93.163657188415499</v>
      </c>
      <c r="G15" s="1">
        <v>95.740795135498004</v>
      </c>
      <c r="H15" s="1">
        <v>92.431235313415499</v>
      </c>
      <c r="I15" s="1">
        <v>91.008192300796495</v>
      </c>
      <c r="J15" s="1">
        <v>96.042782068252606</v>
      </c>
    </row>
    <row r="16" spans="1:10" x14ac:dyDescent="0.25">
      <c r="A16" s="1" t="s">
        <v>132</v>
      </c>
      <c r="B16" s="1" t="s">
        <v>92</v>
      </c>
      <c r="C16" s="1"/>
      <c r="D16" s="1"/>
      <c r="E16" s="1"/>
      <c r="F16" s="1"/>
      <c r="G16" s="1"/>
      <c r="H16" s="1">
        <v>88.836807012557998</v>
      </c>
      <c r="I16" s="1">
        <v>88.891184329986601</v>
      </c>
      <c r="J16" s="1">
        <v>93.261986970901503</v>
      </c>
    </row>
    <row r="17" spans="1:10" x14ac:dyDescent="0.25">
      <c r="A17" s="1" t="s">
        <v>132</v>
      </c>
      <c r="B17" s="1" t="s">
        <v>93</v>
      </c>
      <c r="C17" s="1">
        <v>86.2057209014893</v>
      </c>
      <c r="D17" s="1">
        <v>89.993405342102093</v>
      </c>
      <c r="E17" s="1">
        <v>90.516525506973295</v>
      </c>
      <c r="F17" s="1">
        <v>93.807315826416001</v>
      </c>
      <c r="G17" s="1">
        <v>95.721060037612901</v>
      </c>
      <c r="H17" s="1">
        <v>94.383782148361206</v>
      </c>
      <c r="I17" s="1">
        <v>90.848439931869507</v>
      </c>
      <c r="J17" s="1">
        <v>94.347947835922199</v>
      </c>
    </row>
    <row r="18" spans="1:10" x14ac:dyDescent="0.25">
      <c r="A18" s="1" t="s">
        <v>132</v>
      </c>
      <c r="B18" s="1" t="s">
        <v>94</v>
      </c>
      <c r="C18" s="1">
        <v>75.999921560287504</v>
      </c>
      <c r="D18" s="1">
        <v>79.918807744979901</v>
      </c>
      <c r="E18" s="1">
        <v>81.784874200820894</v>
      </c>
      <c r="F18" s="1">
        <v>83.029192686080904</v>
      </c>
      <c r="G18" s="1">
        <v>87.179833650589003</v>
      </c>
      <c r="H18" s="1">
        <v>83.342593908309894</v>
      </c>
      <c r="I18" s="1">
        <v>83.133918046951294</v>
      </c>
      <c r="J18" s="1">
        <v>87.287467718124404</v>
      </c>
    </row>
    <row r="19" spans="1:10" x14ac:dyDescent="0.25">
      <c r="A19" s="1" t="s">
        <v>132</v>
      </c>
      <c r="B19" s="1" t="s">
        <v>95</v>
      </c>
      <c r="C19" s="1">
        <v>81.417775154113798</v>
      </c>
      <c r="D19" s="1">
        <v>84.982901811599703</v>
      </c>
      <c r="E19" s="1">
        <v>88.694196939468398</v>
      </c>
      <c r="F19" s="1">
        <v>88.566386699676499</v>
      </c>
      <c r="G19" s="1">
        <v>91.355001926422105</v>
      </c>
      <c r="H19" s="1">
        <v>87.125825881957994</v>
      </c>
      <c r="I19" s="1">
        <v>84.594434499740601</v>
      </c>
      <c r="J19" s="1">
        <v>87.849366664886503</v>
      </c>
    </row>
    <row r="20" spans="1:10" x14ac:dyDescent="0.25">
      <c r="A20" s="1" t="s">
        <v>132</v>
      </c>
      <c r="B20" s="1" t="s">
        <v>96</v>
      </c>
      <c r="C20" s="1">
        <v>80.992895364761395</v>
      </c>
      <c r="D20" s="1">
        <v>86.824125051498399</v>
      </c>
      <c r="E20" s="1">
        <v>80.912935733795194</v>
      </c>
      <c r="F20" s="1">
        <v>87.838262319564805</v>
      </c>
      <c r="G20" s="1">
        <v>89.987075328826904</v>
      </c>
      <c r="H20" s="1">
        <v>83.401167392730699</v>
      </c>
      <c r="I20" s="1">
        <v>84.925985336303697</v>
      </c>
      <c r="J20" s="1">
        <v>84.757143259048505</v>
      </c>
    </row>
    <row r="21" spans="1:10" x14ac:dyDescent="0.25">
      <c r="A21" s="1" t="s">
        <v>132</v>
      </c>
      <c r="B21" s="1" t="s">
        <v>97</v>
      </c>
      <c r="C21" s="1">
        <v>90.009069442748995</v>
      </c>
      <c r="D21" s="1">
        <v>92.053043842315702</v>
      </c>
      <c r="E21" s="1">
        <v>92.120581865310697</v>
      </c>
      <c r="F21" s="1">
        <v>93.116486072540297</v>
      </c>
      <c r="G21" s="1">
        <v>89.901483058929401</v>
      </c>
      <c r="H21" s="1">
        <v>91.673827171325698</v>
      </c>
      <c r="I21" s="1">
        <v>90.401303768158002</v>
      </c>
      <c r="J21" s="1">
        <v>95.903849601745605</v>
      </c>
    </row>
    <row r="22" spans="1:10" x14ac:dyDescent="0.25">
      <c r="A22" s="1" t="s">
        <v>132</v>
      </c>
      <c r="B22" s="1" t="s">
        <v>98</v>
      </c>
      <c r="C22" s="1">
        <v>95.671916007995605</v>
      </c>
      <c r="D22" s="1">
        <v>94.910621643066406</v>
      </c>
      <c r="E22" s="1">
        <v>93.691664934158297</v>
      </c>
      <c r="F22" s="1">
        <v>95.846426486968994</v>
      </c>
      <c r="G22" s="1">
        <v>98.586857318878202</v>
      </c>
      <c r="H22" s="1">
        <v>93.871283531188993</v>
      </c>
      <c r="I22" s="1">
        <v>94.524174928665204</v>
      </c>
      <c r="J22" s="1">
        <v>96.968477964401202</v>
      </c>
    </row>
    <row r="23" spans="1:10" x14ac:dyDescent="0.25">
      <c r="A23" s="1" t="s">
        <v>133</v>
      </c>
      <c r="B23" s="1" t="s">
        <v>83</v>
      </c>
      <c r="C23" s="1">
        <v>11.8694305419922</v>
      </c>
      <c r="D23" s="1">
        <v>7.6195403933525103</v>
      </c>
      <c r="E23" s="1">
        <v>6.7552767693996403</v>
      </c>
      <c r="F23" s="1">
        <v>6.7611731588840502</v>
      </c>
      <c r="G23" s="1">
        <v>6.6196441650390598</v>
      </c>
      <c r="H23" s="1">
        <v>7.5270883738994598</v>
      </c>
      <c r="I23" s="1">
        <v>7.3294974863529196</v>
      </c>
      <c r="J23" s="1">
        <v>6.42714723944664</v>
      </c>
    </row>
    <row r="24" spans="1:10" x14ac:dyDescent="0.25">
      <c r="A24" s="1" t="s">
        <v>133</v>
      </c>
      <c r="B24" s="1" t="s">
        <v>84</v>
      </c>
      <c r="C24" s="1">
        <v>4.3980725109577197</v>
      </c>
      <c r="D24" s="1">
        <v>5.0193294882774397</v>
      </c>
      <c r="E24" s="1">
        <v>8.77695232629776</v>
      </c>
      <c r="F24" s="1">
        <v>3.2572168856859198</v>
      </c>
      <c r="G24" s="1">
        <v>1.76106002181768</v>
      </c>
      <c r="H24" s="1">
        <v>9.4677820801734907</v>
      </c>
      <c r="I24" s="1">
        <v>8.1752792000770604</v>
      </c>
      <c r="J24" s="1">
        <v>10.637423396110499</v>
      </c>
    </row>
    <row r="25" spans="1:10" x14ac:dyDescent="0.25">
      <c r="A25" s="1" t="s">
        <v>133</v>
      </c>
      <c r="B25" s="1" t="s">
        <v>85</v>
      </c>
      <c r="C25" s="1">
        <v>1.94980315864086</v>
      </c>
      <c r="D25" s="1">
        <v>2.2595133632421498</v>
      </c>
      <c r="E25" s="1">
        <v>5.5696219205856297</v>
      </c>
      <c r="F25" s="1">
        <v>1.73433367162943</v>
      </c>
      <c r="G25" s="1">
        <v>1.5916472300887099</v>
      </c>
      <c r="H25" s="1">
        <v>8.7060414254665393</v>
      </c>
      <c r="I25" s="1">
        <v>6.4642325043678301</v>
      </c>
      <c r="J25" s="1">
        <v>5.5992275476455697</v>
      </c>
    </row>
    <row r="26" spans="1:10" x14ac:dyDescent="0.25">
      <c r="A26" s="1" t="s">
        <v>133</v>
      </c>
      <c r="B26" s="1" t="s">
        <v>86</v>
      </c>
      <c r="C26" s="1">
        <v>7.1335472166538203</v>
      </c>
      <c r="D26" s="1">
        <v>4.6284116804599797</v>
      </c>
      <c r="E26" s="1">
        <v>6.4931787550449398</v>
      </c>
      <c r="F26" s="1">
        <v>6.5449029207229596</v>
      </c>
      <c r="G26" s="1">
        <v>3.3498123288154602</v>
      </c>
      <c r="H26" s="1">
        <v>4.5814264565706297</v>
      </c>
      <c r="I26" s="1">
        <v>7.96216577291489</v>
      </c>
      <c r="J26" s="1">
        <v>9.4822578132152593</v>
      </c>
    </row>
    <row r="27" spans="1:10" x14ac:dyDescent="0.25">
      <c r="A27" s="1" t="s">
        <v>133</v>
      </c>
      <c r="B27" s="1" t="s">
        <v>87</v>
      </c>
      <c r="C27" s="1">
        <v>10.854456573724701</v>
      </c>
      <c r="D27" s="1">
        <v>6.9113872945308703</v>
      </c>
      <c r="E27" s="1">
        <v>9.0115994215011597</v>
      </c>
      <c r="F27" s="1">
        <v>4.9456674605608004</v>
      </c>
      <c r="G27" s="1">
        <v>5.0724074244499198</v>
      </c>
      <c r="H27" s="1">
        <v>8.8598363101482391</v>
      </c>
      <c r="I27" s="1">
        <v>10.296032577753101</v>
      </c>
      <c r="J27" s="1">
        <v>6.2320966273546201</v>
      </c>
    </row>
    <row r="28" spans="1:10" x14ac:dyDescent="0.25">
      <c r="A28" s="1" t="s">
        <v>133</v>
      </c>
      <c r="B28" s="1" t="s">
        <v>88</v>
      </c>
      <c r="C28" s="1">
        <v>6.9767944514751399</v>
      </c>
      <c r="D28" s="1">
        <v>5.7677224278450003</v>
      </c>
      <c r="E28" s="1">
        <v>5.0631210207939104</v>
      </c>
      <c r="F28" s="1">
        <v>3.8895189762115501</v>
      </c>
      <c r="G28" s="1">
        <v>2.9028482735157</v>
      </c>
      <c r="H28" s="1">
        <v>4.8334173858165697</v>
      </c>
      <c r="I28" s="1">
        <v>8.2344360649585706</v>
      </c>
      <c r="J28" s="1">
        <v>6.1325132846832302</v>
      </c>
    </row>
    <row r="29" spans="1:10" x14ac:dyDescent="0.25">
      <c r="A29" s="1" t="s">
        <v>133</v>
      </c>
      <c r="B29" s="1" t="s">
        <v>89</v>
      </c>
      <c r="C29" s="1">
        <v>3.3275853842496899</v>
      </c>
      <c r="D29" s="1">
        <v>1.91017761826515</v>
      </c>
      <c r="E29" s="1">
        <v>5.5973984301090196</v>
      </c>
      <c r="F29" s="1">
        <v>2.0380508154630701</v>
      </c>
      <c r="G29" s="1">
        <v>0.87995063513517402</v>
      </c>
      <c r="H29" s="1">
        <v>2.9497519135475199</v>
      </c>
      <c r="I29" s="1">
        <v>4.7451727092266101</v>
      </c>
      <c r="J29" s="1">
        <v>2.4196799844503398</v>
      </c>
    </row>
    <row r="30" spans="1:10" x14ac:dyDescent="0.25">
      <c r="A30" s="1" t="s">
        <v>133</v>
      </c>
      <c r="B30" s="1" t="s">
        <v>90</v>
      </c>
      <c r="C30" s="1">
        <v>13.7272521853447</v>
      </c>
      <c r="D30" s="1">
        <v>11.3822557032108</v>
      </c>
      <c r="E30" s="1">
        <v>10.190658271312699</v>
      </c>
      <c r="F30" s="1">
        <v>8.5972689092159307</v>
      </c>
      <c r="G30" s="1">
        <v>4.4004466384649303</v>
      </c>
      <c r="H30" s="1">
        <v>6.9487512111663801</v>
      </c>
      <c r="I30" s="1">
        <v>10.834077745676</v>
      </c>
      <c r="J30" s="1">
        <v>5.11830002069473</v>
      </c>
    </row>
    <row r="31" spans="1:10" x14ac:dyDescent="0.25">
      <c r="A31" s="1" t="s">
        <v>133</v>
      </c>
      <c r="B31" s="1" t="s">
        <v>91</v>
      </c>
      <c r="C31" s="1">
        <v>16.902473568916299</v>
      </c>
      <c r="D31" s="1">
        <v>9.9792949855327606</v>
      </c>
      <c r="E31" s="1">
        <v>11.547742784023299</v>
      </c>
      <c r="F31" s="1">
        <v>6.7785918712616002</v>
      </c>
      <c r="G31" s="1">
        <v>4.2592048645019496</v>
      </c>
      <c r="H31" s="1">
        <v>7.3836997151374799</v>
      </c>
      <c r="I31" s="1">
        <v>8.99180620908737</v>
      </c>
      <c r="J31" s="1">
        <v>3.9572186768055002</v>
      </c>
    </row>
    <row r="32" spans="1:10" x14ac:dyDescent="0.25">
      <c r="A32" s="1" t="s">
        <v>133</v>
      </c>
      <c r="B32" s="1" t="s">
        <v>92</v>
      </c>
      <c r="C32" s="1"/>
      <c r="D32" s="1"/>
      <c r="E32" s="1"/>
      <c r="F32" s="1"/>
      <c r="G32" s="1"/>
      <c r="H32" s="1">
        <v>11.0489971935749</v>
      </c>
      <c r="I32" s="1">
        <v>11.108815670013399</v>
      </c>
      <c r="J32" s="1">
        <v>6.7380122840404502</v>
      </c>
    </row>
    <row r="33" spans="1:10" x14ac:dyDescent="0.25">
      <c r="A33" s="1" t="s">
        <v>133</v>
      </c>
      <c r="B33" s="1" t="s">
        <v>93</v>
      </c>
      <c r="C33" s="1">
        <v>13.751442730426801</v>
      </c>
      <c r="D33" s="1">
        <v>10.006596148014101</v>
      </c>
      <c r="E33" s="1">
        <v>9.4834737479686702</v>
      </c>
      <c r="F33" s="1">
        <v>6.12883940339088</v>
      </c>
      <c r="G33" s="1">
        <v>4.27893847227097</v>
      </c>
      <c r="H33" s="1">
        <v>5.5634390562772804</v>
      </c>
      <c r="I33" s="1">
        <v>9.1515600681304896</v>
      </c>
      <c r="J33" s="1">
        <v>5.65205365419388</v>
      </c>
    </row>
    <row r="34" spans="1:10" x14ac:dyDescent="0.25">
      <c r="A34" s="1" t="s">
        <v>133</v>
      </c>
      <c r="B34" s="1" t="s">
        <v>94</v>
      </c>
      <c r="C34" s="1">
        <v>23.939655721187599</v>
      </c>
      <c r="D34" s="1">
        <v>20.081190764904001</v>
      </c>
      <c r="E34" s="1">
        <v>18.215122818946799</v>
      </c>
      <c r="F34" s="1">
        <v>16.7339622974396</v>
      </c>
      <c r="G34" s="1">
        <v>12.820166349411</v>
      </c>
      <c r="H34" s="1">
        <v>16.5363505482674</v>
      </c>
      <c r="I34" s="1">
        <v>16.866080462932601</v>
      </c>
      <c r="J34" s="1">
        <v>12.7125322818756</v>
      </c>
    </row>
    <row r="35" spans="1:10" x14ac:dyDescent="0.25">
      <c r="A35" s="1" t="s">
        <v>133</v>
      </c>
      <c r="B35" s="1" t="s">
        <v>95</v>
      </c>
      <c r="C35" s="1">
        <v>18.536907434463501</v>
      </c>
      <c r="D35" s="1">
        <v>15.017098188400301</v>
      </c>
      <c r="E35" s="1">
        <v>11.305805295705801</v>
      </c>
      <c r="F35" s="1">
        <v>11.3989718258381</v>
      </c>
      <c r="G35" s="1">
        <v>8.6449995636940002</v>
      </c>
      <c r="H35" s="1">
        <v>12.841038405895199</v>
      </c>
      <c r="I35" s="1">
        <v>15.405566990375499</v>
      </c>
      <c r="J35" s="1">
        <v>12.150635570287699</v>
      </c>
    </row>
    <row r="36" spans="1:10" x14ac:dyDescent="0.25">
      <c r="A36" s="1" t="s">
        <v>133</v>
      </c>
      <c r="B36" s="1" t="s">
        <v>96</v>
      </c>
      <c r="C36" s="1">
        <v>18.982186913490299</v>
      </c>
      <c r="D36" s="1">
        <v>13.1758734583855</v>
      </c>
      <c r="E36" s="1">
        <v>19.087067246437101</v>
      </c>
      <c r="F36" s="1">
        <v>12.113948166370401</v>
      </c>
      <c r="G36" s="1">
        <v>10.0129254162312</v>
      </c>
      <c r="H36" s="1">
        <v>16.474579274654399</v>
      </c>
      <c r="I36" s="1">
        <v>15.0740146636963</v>
      </c>
      <c r="J36" s="1">
        <v>15.242855250835399</v>
      </c>
    </row>
    <row r="37" spans="1:10" x14ac:dyDescent="0.25">
      <c r="A37" s="1" t="s">
        <v>133</v>
      </c>
      <c r="B37" s="1" t="s">
        <v>97</v>
      </c>
      <c r="C37" s="1">
        <v>9.6387222409248405</v>
      </c>
      <c r="D37" s="1">
        <v>7.94695541262627</v>
      </c>
      <c r="E37" s="1">
        <v>7.8794188797473899</v>
      </c>
      <c r="F37" s="1">
        <v>6.8835124373436001</v>
      </c>
      <c r="G37" s="1">
        <v>10.0985154509544</v>
      </c>
      <c r="H37" s="1">
        <v>8.2080334424972499</v>
      </c>
      <c r="I37" s="1">
        <v>9.5986984670162201</v>
      </c>
      <c r="J37" s="1">
        <v>4.0961492806672997</v>
      </c>
    </row>
    <row r="38" spans="1:10" x14ac:dyDescent="0.25">
      <c r="A38" s="1" t="s">
        <v>133</v>
      </c>
      <c r="B38" s="1" t="s">
        <v>98</v>
      </c>
      <c r="C38" s="1">
        <v>4.2797386646270796</v>
      </c>
      <c r="D38" s="1">
        <v>5.0893757492303804</v>
      </c>
      <c r="E38" s="1">
        <v>6.3083373010158503</v>
      </c>
      <c r="F38" s="1">
        <v>3.8774304091930398</v>
      </c>
      <c r="G38" s="1">
        <v>1.41314510256052</v>
      </c>
      <c r="H38" s="1">
        <v>6.0951452702283904</v>
      </c>
      <c r="I38" s="1">
        <v>5.4758273065090197</v>
      </c>
      <c r="J38" s="1">
        <v>3.0315203592181201</v>
      </c>
    </row>
    <row r="39" spans="1:10" x14ac:dyDescent="0.25">
      <c r="A39" s="1" t="s">
        <v>130</v>
      </c>
      <c r="B39" s="1" t="s">
        <v>83</v>
      </c>
      <c r="C39" s="1">
        <v>0</v>
      </c>
      <c r="D39" s="1"/>
      <c r="E39" s="1"/>
      <c r="F39" s="1">
        <v>0</v>
      </c>
      <c r="G39" s="1"/>
      <c r="H39" s="1">
        <v>2.9492852627299702E-2</v>
      </c>
      <c r="I39" s="1"/>
      <c r="J39" s="1"/>
    </row>
    <row r="40" spans="1:10" x14ac:dyDescent="0.25">
      <c r="A40" s="1" t="s">
        <v>130</v>
      </c>
      <c r="B40" s="1" t="s">
        <v>84</v>
      </c>
      <c r="C40" s="1">
        <v>0</v>
      </c>
      <c r="D40" s="1"/>
      <c r="E40" s="1"/>
      <c r="F40" s="1">
        <v>0</v>
      </c>
      <c r="G40" s="1"/>
      <c r="H40" s="1">
        <v>0.27394290082156703</v>
      </c>
      <c r="I40" s="1"/>
      <c r="J40" s="1"/>
    </row>
    <row r="41" spans="1:10" x14ac:dyDescent="0.25">
      <c r="A41" s="1" t="s">
        <v>130</v>
      </c>
      <c r="B41" s="1" t="s">
        <v>85</v>
      </c>
      <c r="C41" s="1">
        <v>6.8951776484027496E-3</v>
      </c>
      <c r="D41" s="1"/>
      <c r="E41" s="1"/>
      <c r="F41" s="1">
        <v>0</v>
      </c>
      <c r="G41" s="1"/>
      <c r="H41" s="1">
        <v>2.9128754977136899E-2</v>
      </c>
      <c r="I41" s="1"/>
      <c r="J41" s="1"/>
    </row>
    <row r="42" spans="1:10" x14ac:dyDescent="0.25">
      <c r="A42" s="1" t="s">
        <v>130</v>
      </c>
      <c r="B42" s="1" t="s">
        <v>86</v>
      </c>
      <c r="C42" s="1">
        <v>0.20741946063935801</v>
      </c>
      <c r="D42" s="1"/>
      <c r="E42" s="1"/>
      <c r="F42" s="1">
        <v>2.82259949017316E-2</v>
      </c>
      <c r="G42" s="1"/>
      <c r="H42" s="1">
        <v>6.8593426840379806E-2</v>
      </c>
      <c r="I42" s="1"/>
      <c r="J42" s="1"/>
    </row>
    <row r="43" spans="1:10" x14ac:dyDescent="0.25">
      <c r="A43" s="1" t="s">
        <v>130</v>
      </c>
      <c r="B43" s="1" t="s">
        <v>87</v>
      </c>
      <c r="C43" s="1">
        <v>1.8456036923453201E-2</v>
      </c>
      <c r="D43" s="1"/>
      <c r="E43" s="1"/>
      <c r="F43" s="1">
        <v>0.195417180657387</v>
      </c>
      <c r="G43" s="1"/>
      <c r="H43" s="1">
        <v>3.6678253673016997E-2</v>
      </c>
      <c r="I43" s="1"/>
      <c r="J43" s="1"/>
    </row>
    <row r="44" spans="1:10" x14ac:dyDescent="0.25">
      <c r="A44" s="1" t="s">
        <v>130</v>
      </c>
      <c r="B44" s="1" t="s">
        <v>88</v>
      </c>
      <c r="C44" s="1">
        <v>5.0941330846399097E-2</v>
      </c>
      <c r="D44" s="1"/>
      <c r="E44" s="1"/>
      <c r="F44" s="1">
        <v>9.2284713173285099E-2</v>
      </c>
      <c r="G44" s="1"/>
      <c r="H44" s="1">
        <v>6.3681387109682006E-2</v>
      </c>
      <c r="I44" s="1"/>
      <c r="J44" s="1"/>
    </row>
    <row r="45" spans="1:10" x14ac:dyDescent="0.25">
      <c r="A45" s="1" t="s">
        <v>130</v>
      </c>
      <c r="B45" s="1" t="s">
        <v>89</v>
      </c>
      <c r="C45" s="1">
        <v>0.123339507263154</v>
      </c>
      <c r="D45" s="1"/>
      <c r="E45" s="1"/>
      <c r="F45" s="1">
        <v>6.8319076672196402E-2</v>
      </c>
      <c r="G45" s="1"/>
      <c r="H45" s="1">
        <v>2.8848630608990799E-2</v>
      </c>
      <c r="I45" s="1"/>
      <c r="J45" s="1"/>
    </row>
    <row r="46" spans="1:10" x14ac:dyDescent="0.25">
      <c r="A46" s="1" t="s">
        <v>130</v>
      </c>
      <c r="B46" s="1" t="s">
        <v>90</v>
      </c>
      <c r="C46" s="1">
        <v>5.8026082115247797E-2</v>
      </c>
      <c r="D46" s="1"/>
      <c r="E46" s="1"/>
      <c r="F46" s="1">
        <v>4.98915498610586E-2</v>
      </c>
      <c r="G46" s="1"/>
      <c r="H46" s="1">
        <v>0.103264173958451</v>
      </c>
      <c r="I46" s="1"/>
      <c r="J46" s="1"/>
    </row>
    <row r="47" spans="1:10" x14ac:dyDescent="0.25">
      <c r="A47" s="1" t="s">
        <v>130</v>
      </c>
      <c r="B47" s="1" t="s">
        <v>91</v>
      </c>
      <c r="C47" s="1">
        <v>0.19110415596514899</v>
      </c>
      <c r="D47" s="1"/>
      <c r="E47" s="1"/>
      <c r="F47" s="1">
        <v>5.7749374536797397E-2</v>
      </c>
      <c r="G47" s="1"/>
      <c r="H47" s="1">
        <v>0.18506274791434399</v>
      </c>
      <c r="I47" s="1"/>
      <c r="J47" s="1"/>
    </row>
    <row r="48" spans="1:10" x14ac:dyDescent="0.25">
      <c r="A48" s="1" t="s">
        <v>130</v>
      </c>
      <c r="B48" s="1" t="s">
        <v>92</v>
      </c>
      <c r="C48" s="1"/>
      <c r="D48" s="1"/>
      <c r="E48" s="1"/>
      <c r="F48" s="1"/>
      <c r="G48" s="1"/>
      <c r="H48" s="1">
        <v>0.114196888171136</v>
      </c>
      <c r="I48" s="1"/>
      <c r="J48" s="1"/>
    </row>
    <row r="49" spans="1:10" x14ac:dyDescent="0.25">
      <c r="A49" s="1" t="s">
        <v>130</v>
      </c>
      <c r="B49" s="1" t="s">
        <v>93</v>
      </c>
      <c r="C49" s="1">
        <v>4.2834723717533101E-2</v>
      </c>
      <c r="D49" s="1"/>
      <c r="E49" s="1"/>
      <c r="F49" s="1">
        <v>6.3843745738267899E-2</v>
      </c>
      <c r="G49" s="1"/>
      <c r="H49" s="1">
        <v>5.2779895486310097E-2</v>
      </c>
      <c r="I49" s="1"/>
      <c r="J49" s="1"/>
    </row>
    <row r="50" spans="1:10" x14ac:dyDescent="0.25">
      <c r="A50" s="1" t="s">
        <v>130</v>
      </c>
      <c r="B50" s="1" t="s">
        <v>94</v>
      </c>
      <c r="C50" s="1">
        <v>6.0422962997108698E-2</v>
      </c>
      <c r="D50" s="1"/>
      <c r="E50" s="1"/>
      <c r="F50" s="1">
        <v>0.23684394545853099</v>
      </c>
      <c r="G50" s="1"/>
      <c r="H50" s="1">
        <v>0.12105806963518299</v>
      </c>
      <c r="I50" s="1"/>
      <c r="J50" s="1"/>
    </row>
    <row r="51" spans="1:10" x14ac:dyDescent="0.25">
      <c r="A51" s="1" t="s">
        <v>130</v>
      </c>
      <c r="B51" s="1" t="s">
        <v>95</v>
      </c>
      <c r="C51" s="1">
        <v>4.5315286843106199E-2</v>
      </c>
      <c r="D51" s="1"/>
      <c r="E51" s="1"/>
      <c r="F51" s="1">
        <v>3.4639984369278003E-2</v>
      </c>
      <c r="G51" s="1"/>
      <c r="H51" s="1">
        <v>3.3134277327917502E-2</v>
      </c>
      <c r="I51" s="1"/>
      <c r="J51" s="1"/>
    </row>
    <row r="52" spans="1:10" x14ac:dyDescent="0.25">
      <c r="A52" s="1" t="s">
        <v>130</v>
      </c>
      <c r="B52" s="1" t="s">
        <v>96</v>
      </c>
      <c r="C52" s="1">
        <v>2.4917544214986299E-2</v>
      </c>
      <c r="D52" s="1"/>
      <c r="E52" s="1"/>
      <c r="F52" s="1">
        <v>4.7788274241611403E-2</v>
      </c>
      <c r="G52" s="1"/>
      <c r="H52" s="1">
        <v>0.12425155146047499</v>
      </c>
      <c r="I52" s="1"/>
      <c r="J52" s="1"/>
    </row>
    <row r="53" spans="1:10" x14ac:dyDescent="0.25">
      <c r="A53" s="1" t="s">
        <v>130</v>
      </c>
      <c r="B53" s="1" t="s">
        <v>97</v>
      </c>
      <c r="C53" s="1">
        <v>0.35221090074628603</v>
      </c>
      <c r="D53" s="1"/>
      <c r="E53" s="1"/>
      <c r="F53" s="1">
        <v>0</v>
      </c>
      <c r="G53" s="1"/>
      <c r="H53" s="1">
        <v>0.118139840196818</v>
      </c>
      <c r="I53" s="1"/>
      <c r="J53" s="1"/>
    </row>
    <row r="54" spans="1:10" x14ac:dyDescent="0.25">
      <c r="A54" s="1" t="s">
        <v>130</v>
      </c>
      <c r="B54" s="1" t="s">
        <v>98</v>
      </c>
      <c r="C54" s="1">
        <v>4.8346750554628698E-2</v>
      </c>
      <c r="D54" s="1"/>
      <c r="E54" s="1"/>
      <c r="F54" s="1">
        <v>0.27614312712103101</v>
      </c>
      <c r="G54" s="1"/>
      <c r="H54" s="1">
        <v>3.3572819666005699E-2</v>
      </c>
      <c r="I54" s="1"/>
      <c r="J54" s="1"/>
    </row>
    <row r="57" spans="1:10" x14ac:dyDescent="0.25">
      <c r="A57" s="31" t="s">
        <v>78</v>
      </c>
      <c r="B57" s="31"/>
      <c r="C57" s="31"/>
      <c r="D57" s="31"/>
      <c r="E57" s="31"/>
      <c r="F57" s="31"/>
      <c r="G57" s="31"/>
      <c r="H57" s="31"/>
      <c r="I57" s="31"/>
      <c r="J57" s="31"/>
    </row>
    <row r="58" spans="1:10" x14ac:dyDescent="0.25">
      <c r="A58" s="4" t="s">
        <v>64</v>
      </c>
      <c r="B58" s="4" t="s">
        <v>5</v>
      </c>
      <c r="C58" s="4" t="s">
        <v>65</v>
      </c>
      <c r="D58" s="4" t="s">
        <v>66</v>
      </c>
      <c r="E58" s="4" t="s">
        <v>67</v>
      </c>
      <c r="F58" s="4" t="s">
        <v>68</v>
      </c>
      <c r="G58" s="4" t="s">
        <v>69</v>
      </c>
      <c r="H58" s="4" t="s">
        <v>70</v>
      </c>
      <c r="I58" s="4" t="s">
        <v>71</v>
      </c>
      <c r="J58" s="4" t="s">
        <v>72</v>
      </c>
    </row>
    <row r="59" spans="1:10" x14ac:dyDescent="0.25">
      <c r="A59" s="2" t="s">
        <v>132</v>
      </c>
      <c r="B59" s="2" t="s">
        <v>83</v>
      </c>
      <c r="C59" s="2">
        <v>3.51789630949497</v>
      </c>
      <c r="D59" s="2">
        <v>2.3655965924263</v>
      </c>
      <c r="E59" s="2">
        <v>1.9967626780271499</v>
      </c>
      <c r="F59" s="2">
        <v>1.1731730774044999</v>
      </c>
      <c r="G59" s="2">
        <v>2.5573888793587698</v>
      </c>
      <c r="H59" s="2">
        <v>1.01481229066849</v>
      </c>
      <c r="I59" s="2">
        <v>0.86703533306717895</v>
      </c>
      <c r="J59" s="2">
        <v>0.765157165005803</v>
      </c>
    </row>
    <row r="60" spans="1:10" x14ac:dyDescent="0.25">
      <c r="A60" s="2" t="s">
        <v>132</v>
      </c>
      <c r="B60" s="2" t="s">
        <v>84</v>
      </c>
      <c r="C60" s="2">
        <v>0.77367569319903895</v>
      </c>
      <c r="D60" s="2">
        <v>1.1335195973515499</v>
      </c>
      <c r="E60" s="2">
        <v>1.33566008880734</v>
      </c>
      <c r="F60" s="2">
        <v>0.54695331491529897</v>
      </c>
      <c r="G60" s="2">
        <v>0.36098074633628102</v>
      </c>
      <c r="H60" s="2">
        <v>0.92496462166309401</v>
      </c>
      <c r="I60" s="2">
        <v>0.86027765646576904</v>
      </c>
      <c r="J60" s="2">
        <v>1.75634250044823</v>
      </c>
    </row>
    <row r="61" spans="1:10" x14ac:dyDescent="0.25">
      <c r="A61" s="2" t="s">
        <v>132</v>
      </c>
      <c r="B61" s="2" t="s">
        <v>85</v>
      </c>
      <c r="C61" s="2">
        <v>0.45442385599017099</v>
      </c>
      <c r="D61" s="2">
        <v>0.30493948142975602</v>
      </c>
      <c r="E61" s="2">
        <v>0.89152548462152503</v>
      </c>
      <c r="F61" s="2">
        <v>0.66585117019712903</v>
      </c>
      <c r="G61" s="2">
        <v>0.53165885619819198</v>
      </c>
      <c r="H61" s="2">
        <v>1.0907567106187299</v>
      </c>
      <c r="I61" s="2">
        <v>1.1969381943345101</v>
      </c>
      <c r="J61" s="2">
        <v>0.73692770674824704</v>
      </c>
    </row>
    <row r="62" spans="1:10" x14ac:dyDescent="0.25">
      <c r="A62" s="2" t="s">
        <v>132</v>
      </c>
      <c r="B62" s="2" t="s">
        <v>86</v>
      </c>
      <c r="C62" s="2">
        <v>1.0243282653391399</v>
      </c>
      <c r="D62" s="2">
        <v>0.94439312815666199</v>
      </c>
      <c r="E62" s="2">
        <v>1.4628257602453201</v>
      </c>
      <c r="F62" s="2">
        <v>3.7357773631811102</v>
      </c>
      <c r="G62" s="2">
        <v>0.65913172438740697</v>
      </c>
      <c r="H62" s="2">
        <v>0.91931708157062497</v>
      </c>
      <c r="I62" s="2">
        <v>0.79187946394085895</v>
      </c>
      <c r="J62" s="2">
        <v>1.2089581228792701</v>
      </c>
    </row>
    <row r="63" spans="1:10" x14ac:dyDescent="0.25">
      <c r="A63" s="2" t="s">
        <v>132</v>
      </c>
      <c r="B63" s="2" t="s">
        <v>87</v>
      </c>
      <c r="C63" s="2">
        <v>0.93436101451516196</v>
      </c>
      <c r="D63" s="2">
        <v>0.628835475072265</v>
      </c>
      <c r="E63" s="2">
        <v>1.2045026756823101</v>
      </c>
      <c r="F63" s="2">
        <v>0.66306567750871204</v>
      </c>
      <c r="G63" s="2">
        <v>0.965156499296427</v>
      </c>
      <c r="H63" s="2">
        <v>1.0825635865330701</v>
      </c>
      <c r="I63" s="2">
        <v>0.802881550043821</v>
      </c>
      <c r="J63" s="2">
        <v>0.71696261875331402</v>
      </c>
    </row>
    <row r="64" spans="1:10" x14ac:dyDescent="0.25">
      <c r="A64" s="2" t="s">
        <v>132</v>
      </c>
      <c r="B64" s="2" t="s">
        <v>88</v>
      </c>
      <c r="C64" s="2">
        <v>0.65640956163406405</v>
      </c>
      <c r="D64" s="2">
        <v>0.81857573240995396</v>
      </c>
      <c r="E64" s="2">
        <v>0.75922091491520405</v>
      </c>
      <c r="F64" s="2">
        <v>0.45978361740708401</v>
      </c>
      <c r="G64" s="2">
        <v>0.33877363894134799</v>
      </c>
      <c r="H64" s="2">
        <v>0.538634927943349</v>
      </c>
      <c r="I64" s="2">
        <v>0.57226000353693995</v>
      </c>
      <c r="J64" s="2">
        <v>0.52756085060536895</v>
      </c>
    </row>
    <row r="65" spans="1:10" x14ac:dyDescent="0.25">
      <c r="A65" s="2" t="s">
        <v>132</v>
      </c>
      <c r="B65" s="2" t="s">
        <v>89</v>
      </c>
      <c r="C65" s="2">
        <v>0.293086748570204</v>
      </c>
      <c r="D65" s="2">
        <v>0.18265706021338701</v>
      </c>
      <c r="E65" s="2">
        <v>0.74477959424257301</v>
      </c>
      <c r="F65" s="2">
        <v>0.190653512254357</v>
      </c>
      <c r="G65" s="2">
        <v>0.143263814970851</v>
      </c>
      <c r="H65" s="2">
        <v>0.25350381620228302</v>
      </c>
      <c r="I65" s="2">
        <v>0.27451028581708697</v>
      </c>
      <c r="J65" s="2">
        <v>0.19173480104655</v>
      </c>
    </row>
    <row r="66" spans="1:10" x14ac:dyDescent="0.25">
      <c r="A66" s="2" t="s">
        <v>132</v>
      </c>
      <c r="B66" s="2" t="s">
        <v>90</v>
      </c>
      <c r="C66" s="2">
        <v>0.723823811858892</v>
      </c>
      <c r="D66" s="2">
        <v>0.79440427944064096</v>
      </c>
      <c r="E66" s="2">
        <v>1.2105377390980701</v>
      </c>
      <c r="F66" s="2">
        <v>0.81171654164791096</v>
      </c>
      <c r="G66" s="2">
        <v>0.35361628979444498</v>
      </c>
      <c r="H66" s="2">
        <v>0.57106320746243</v>
      </c>
      <c r="I66" s="2">
        <v>1.10626332461834</v>
      </c>
      <c r="J66" s="2">
        <v>0.42941588908433898</v>
      </c>
    </row>
    <row r="67" spans="1:10" x14ac:dyDescent="0.25">
      <c r="A67" s="2" t="s">
        <v>132</v>
      </c>
      <c r="B67" s="2" t="s">
        <v>91</v>
      </c>
      <c r="C67" s="2">
        <v>1.25890914350748</v>
      </c>
      <c r="D67" s="2">
        <v>0.68751694634556804</v>
      </c>
      <c r="E67" s="2">
        <v>0.79125408083200499</v>
      </c>
      <c r="F67" s="2">
        <v>0.59539293870329901</v>
      </c>
      <c r="G67" s="2">
        <v>0.40015997365117101</v>
      </c>
      <c r="H67" s="2">
        <v>0.58181742206215903</v>
      </c>
      <c r="I67" s="2">
        <v>0.64276535995304596</v>
      </c>
      <c r="J67" s="2">
        <v>0.33037895336747197</v>
      </c>
    </row>
    <row r="68" spans="1:10" x14ac:dyDescent="0.25">
      <c r="A68" s="2" t="s">
        <v>132</v>
      </c>
      <c r="B68" s="2" t="s">
        <v>92</v>
      </c>
      <c r="C68" s="2"/>
      <c r="D68" s="2"/>
      <c r="E68" s="2"/>
      <c r="F68" s="2"/>
      <c r="G68" s="2"/>
      <c r="H68" s="2">
        <v>1.01060895249248</v>
      </c>
      <c r="I68" s="2">
        <v>0.89998878538608595</v>
      </c>
      <c r="J68" s="2">
        <v>0.55707045830786195</v>
      </c>
    </row>
    <row r="69" spans="1:10" x14ac:dyDescent="0.25">
      <c r="A69" s="2" t="s">
        <v>132</v>
      </c>
      <c r="B69" s="2" t="s">
        <v>93</v>
      </c>
      <c r="C69" s="2">
        <v>0.62166857533156905</v>
      </c>
      <c r="D69" s="2">
        <v>0.71876971051096905</v>
      </c>
      <c r="E69" s="2">
        <v>0.88104512542486202</v>
      </c>
      <c r="F69" s="2">
        <v>0.45729731209576102</v>
      </c>
      <c r="G69" s="2">
        <v>0.29375124722719198</v>
      </c>
      <c r="H69" s="2">
        <v>0.43846750631928399</v>
      </c>
      <c r="I69" s="2">
        <v>0.67241732031106904</v>
      </c>
      <c r="J69" s="2">
        <v>0.38058068603277201</v>
      </c>
    </row>
    <row r="70" spans="1:10" x14ac:dyDescent="0.25">
      <c r="A70" s="2" t="s">
        <v>132</v>
      </c>
      <c r="B70" s="2" t="s">
        <v>94</v>
      </c>
      <c r="C70" s="2">
        <v>0.893644709140062</v>
      </c>
      <c r="D70" s="2">
        <v>1.15428436547518</v>
      </c>
      <c r="E70" s="2">
        <v>1.9813841208815599</v>
      </c>
      <c r="F70" s="2">
        <v>0.98479827865958203</v>
      </c>
      <c r="G70" s="2">
        <v>0.75154602527618397</v>
      </c>
      <c r="H70" s="2">
        <v>1.0534335859119901</v>
      </c>
      <c r="I70" s="2">
        <v>0.80779893323779095</v>
      </c>
      <c r="J70" s="2">
        <v>0.71379481814801704</v>
      </c>
    </row>
    <row r="71" spans="1:10" x14ac:dyDescent="0.25">
      <c r="A71" s="2" t="s">
        <v>132</v>
      </c>
      <c r="B71" s="2" t="s">
        <v>95</v>
      </c>
      <c r="C71" s="2">
        <v>1.27070844173431</v>
      </c>
      <c r="D71" s="2">
        <v>2.4326680228114101</v>
      </c>
      <c r="E71" s="2">
        <v>1.0721555911004499</v>
      </c>
      <c r="F71" s="2">
        <v>1.1831154115498099</v>
      </c>
      <c r="G71" s="2">
        <v>0.70991222746670202</v>
      </c>
      <c r="H71" s="2">
        <v>1.3741536997258701</v>
      </c>
      <c r="I71" s="2">
        <v>1.0177871212363201</v>
      </c>
      <c r="J71" s="2">
        <v>0.71490486152470101</v>
      </c>
    </row>
    <row r="72" spans="1:10" x14ac:dyDescent="0.25">
      <c r="A72" s="2" t="s">
        <v>132</v>
      </c>
      <c r="B72" s="2" t="s">
        <v>96</v>
      </c>
      <c r="C72" s="2">
        <v>1.2307283468544501</v>
      </c>
      <c r="D72" s="2">
        <v>0.95337685197591804</v>
      </c>
      <c r="E72" s="2">
        <v>1.80159471929073</v>
      </c>
      <c r="F72" s="2">
        <v>1.0238617658615099</v>
      </c>
      <c r="G72" s="2">
        <v>0.82445275038480803</v>
      </c>
      <c r="H72" s="2">
        <v>1.21504962444305</v>
      </c>
      <c r="I72" s="2">
        <v>1.2832823209464601</v>
      </c>
      <c r="J72" s="2">
        <v>0.85025643929839101</v>
      </c>
    </row>
    <row r="73" spans="1:10" x14ac:dyDescent="0.25">
      <c r="A73" s="2" t="s">
        <v>132</v>
      </c>
      <c r="B73" s="2" t="s">
        <v>97</v>
      </c>
      <c r="C73" s="2">
        <v>1.80008336901665</v>
      </c>
      <c r="D73" s="2">
        <v>1.85621399432421</v>
      </c>
      <c r="E73" s="2">
        <v>1.0635720565915101</v>
      </c>
      <c r="F73" s="2">
        <v>0.97330110147595394</v>
      </c>
      <c r="G73" s="2">
        <v>1.52538977563381</v>
      </c>
      <c r="H73" s="2">
        <v>1.57931260764599</v>
      </c>
      <c r="I73" s="2">
        <v>1.1532277800142801</v>
      </c>
      <c r="J73" s="2">
        <v>0.75601111166179202</v>
      </c>
    </row>
    <row r="74" spans="1:10" x14ac:dyDescent="0.25">
      <c r="A74" s="2" t="s">
        <v>132</v>
      </c>
      <c r="B74" s="2" t="s">
        <v>98</v>
      </c>
      <c r="C74" s="2">
        <v>1.0386113077402099</v>
      </c>
      <c r="D74" s="2">
        <v>1.94117669016123</v>
      </c>
      <c r="E74" s="2">
        <v>0.94158593565225601</v>
      </c>
      <c r="F74" s="2">
        <v>1.1116336099803401</v>
      </c>
      <c r="G74" s="2">
        <v>0.587250711396337</v>
      </c>
      <c r="H74" s="2">
        <v>1.1548207141458999</v>
      </c>
      <c r="I74" s="2">
        <v>0.59434422291815303</v>
      </c>
      <c r="J74" s="2">
        <v>0.44465749524533699</v>
      </c>
    </row>
    <row r="75" spans="1:10" x14ac:dyDescent="0.25">
      <c r="A75" s="2" t="s">
        <v>133</v>
      </c>
      <c r="B75" s="2" t="s">
        <v>83</v>
      </c>
      <c r="C75" s="2">
        <v>3.51789630949497</v>
      </c>
      <c r="D75" s="2">
        <v>2.3655965924263</v>
      </c>
      <c r="E75" s="2">
        <v>1.9967626780271499</v>
      </c>
      <c r="F75" s="2">
        <v>1.1731730774044999</v>
      </c>
      <c r="G75" s="2">
        <v>2.5573888793587698</v>
      </c>
      <c r="H75" s="2">
        <v>1.0144330561160999</v>
      </c>
      <c r="I75" s="2">
        <v>0.86703533306717895</v>
      </c>
      <c r="J75" s="2">
        <v>0.765157165005803</v>
      </c>
    </row>
    <row r="76" spans="1:10" x14ac:dyDescent="0.25">
      <c r="A76" s="2" t="s">
        <v>133</v>
      </c>
      <c r="B76" s="2" t="s">
        <v>84</v>
      </c>
      <c r="C76" s="2">
        <v>0.77367569319903895</v>
      </c>
      <c r="D76" s="2">
        <v>1.1335195973515499</v>
      </c>
      <c r="E76" s="2">
        <v>1.33566008880734</v>
      </c>
      <c r="F76" s="2">
        <v>0.54695331491529897</v>
      </c>
      <c r="G76" s="2">
        <v>0.36098074633628102</v>
      </c>
      <c r="H76" s="2">
        <v>0.91135352849960305</v>
      </c>
      <c r="I76" s="2">
        <v>0.86027765646576904</v>
      </c>
      <c r="J76" s="2">
        <v>1.75634250044823</v>
      </c>
    </row>
    <row r="77" spans="1:10" x14ac:dyDescent="0.25">
      <c r="A77" s="2" t="s">
        <v>133</v>
      </c>
      <c r="B77" s="2" t="s">
        <v>85</v>
      </c>
      <c r="C77" s="2">
        <v>0.45440774410963097</v>
      </c>
      <c r="D77" s="2">
        <v>0.30493948142975602</v>
      </c>
      <c r="E77" s="2">
        <v>0.89152548462152503</v>
      </c>
      <c r="F77" s="2">
        <v>0.66585117019712903</v>
      </c>
      <c r="G77" s="2">
        <v>0.53165885619819198</v>
      </c>
      <c r="H77" s="2">
        <v>1.07720820233226</v>
      </c>
      <c r="I77" s="2">
        <v>1.1969381943345101</v>
      </c>
      <c r="J77" s="2">
        <v>0.73692770674824704</v>
      </c>
    </row>
    <row r="78" spans="1:10" x14ac:dyDescent="0.25">
      <c r="A78" s="2" t="s">
        <v>133</v>
      </c>
      <c r="B78" s="2" t="s">
        <v>86</v>
      </c>
      <c r="C78" s="2">
        <v>1.01339276880026</v>
      </c>
      <c r="D78" s="2">
        <v>0.94439312815666199</v>
      </c>
      <c r="E78" s="2">
        <v>1.4628257602453201</v>
      </c>
      <c r="F78" s="2">
        <v>3.7380468100309399</v>
      </c>
      <c r="G78" s="2">
        <v>0.65913172438740697</v>
      </c>
      <c r="H78" s="2">
        <v>0.91185113415121999</v>
      </c>
      <c r="I78" s="2">
        <v>0.79187946394085895</v>
      </c>
      <c r="J78" s="2">
        <v>1.2089581228792701</v>
      </c>
    </row>
    <row r="79" spans="1:10" x14ac:dyDescent="0.25">
      <c r="A79" s="2" t="s">
        <v>133</v>
      </c>
      <c r="B79" s="2" t="s">
        <v>87</v>
      </c>
      <c r="C79" s="2">
        <v>0.93433475121855702</v>
      </c>
      <c r="D79" s="2">
        <v>0.628835475072265</v>
      </c>
      <c r="E79" s="2">
        <v>1.2045026756823101</v>
      </c>
      <c r="F79" s="2">
        <v>0.55971080437302601</v>
      </c>
      <c r="G79" s="2">
        <v>0.965156499296427</v>
      </c>
      <c r="H79" s="2">
        <v>1.0821348987519701</v>
      </c>
      <c r="I79" s="2">
        <v>0.802881550043821</v>
      </c>
      <c r="J79" s="2">
        <v>0.71696261875331402</v>
      </c>
    </row>
    <row r="80" spans="1:10" x14ac:dyDescent="0.25">
      <c r="A80" s="2" t="s">
        <v>133</v>
      </c>
      <c r="B80" s="2" t="s">
        <v>88</v>
      </c>
      <c r="C80" s="2">
        <v>0.65611191093921695</v>
      </c>
      <c r="D80" s="2">
        <v>0.81857573240995396</v>
      </c>
      <c r="E80" s="2">
        <v>0.75922091491520405</v>
      </c>
      <c r="F80" s="2">
        <v>0.456022983416915</v>
      </c>
      <c r="G80" s="2">
        <v>0.33877363894134799</v>
      </c>
      <c r="H80" s="2">
        <v>0.53588701412081696</v>
      </c>
      <c r="I80" s="2">
        <v>0.57226000353693995</v>
      </c>
      <c r="J80" s="2">
        <v>0.52756085060536895</v>
      </c>
    </row>
    <row r="81" spans="1:10" x14ac:dyDescent="0.25">
      <c r="A81" s="2" t="s">
        <v>133</v>
      </c>
      <c r="B81" s="2" t="s">
        <v>89</v>
      </c>
      <c r="C81" s="2">
        <v>0.28972250875085598</v>
      </c>
      <c r="D81" s="2">
        <v>0.18265706021338701</v>
      </c>
      <c r="E81" s="2">
        <v>0.74477959424257301</v>
      </c>
      <c r="F81" s="2">
        <v>0.18608609680086399</v>
      </c>
      <c r="G81" s="2">
        <v>0.143263814970851</v>
      </c>
      <c r="H81" s="2">
        <v>0.25413574185222398</v>
      </c>
      <c r="I81" s="2">
        <v>0.27451028581708697</v>
      </c>
      <c r="J81" s="2">
        <v>0.19173480104655</v>
      </c>
    </row>
    <row r="82" spans="1:10" x14ac:dyDescent="0.25">
      <c r="A82" s="2" t="s">
        <v>133</v>
      </c>
      <c r="B82" s="2" t="s">
        <v>90</v>
      </c>
      <c r="C82" s="2">
        <v>0.72064851410687003</v>
      </c>
      <c r="D82" s="2">
        <v>0.79440427944064096</v>
      </c>
      <c r="E82" s="2">
        <v>1.2105377390980701</v>
      </c>
      <c r="F82" s="2">
        <v>0.80551439896225896</v>
      </c>
      <c r="G82" s="2">
        <v>0.35361628979444498</v>
      </c>
      <c r="H82" s="2">
        <v>0.57003265246748902</v>
      </c>
      <c r="I82" s="2">
        <v>1.10626332461834</v>
      </c>
      <c r="J82" s="2">
        <v>0.42941588908433898</v>
      </c>
    </row>
    <row r="83" spans="1:10" x14ac:dyDescent="0.25">
      <c r="A83" s="2" t="s">
        <v>133</v>
      </c>
      <c r="B83" s="2" t="s">
        <v>91</v>
      </c>
      <c r="C83" s="2">
        <v>1.2526216916739901</v>
      </c>
      <c r="D83" s="2">
        <v>0.68751694634556804</v>
      </c>
      <c r="E83" s="2">
        <v>0.79125408083200499</v>
      </c>
      <c r="F83" s="2">
        <v>0.59431437402963605</v>
      </c>
      <c r="G83" s="2">
        <v>0.40015997365117101</v>
      </c>
      <c r="H83" s="2">
        <v>0.59377131983637799</v>
      </c>
      <c r="I83" s="2">
        <v>0.64276535995304596</v>
      </c>
      <c r="J83" s="2">
        <v>0.33037895336747197</v>
      </c>
    </row>
    <row r="84" spans="1:10" x14ac:dyDescent="0.25">
      <c r="A84" s="2" t="s">
        <v>133</v>
      </c>
      <c r="B84" s="2" t="s">
        <v>92</v>
      </c>
      <c r="C84" s="2"/>
      <c r="D84" s="2"/>
      <c r="E84" s="2"/>
      <c r="F84" s="2"/>
      <c r="G84" s="2"/>
      <c r="H84" s="2">
        <v>1.0141440667212001</v>
      </c>
      <c r="I84" s="2">
        <v>0.89998878538608595</v>
      </c>
      <c r="J84" s="2">
        <v>0.55707045830786195</v>
      </c>
    </row>
    <row r="85" spans="1:10" x14ac:dyDescent="0.25">
      <c r="A85" s="2" t="s">
        <v>133</v>
      </c>
      <c r="B85" s="2" t="s">
        <v>93</v>
      </c>
      <c r="C85" s="2">
        <v>0.62329717911779903</v>
      </c>
      <c r="D85" s="2">
        <v>0.71876971051096905</v>
      </c>
      <c r="E85" s="2">
        <v>0.88104512542486202</v>
      </c>
      <c r="F85" s="2">
        <v>0.45460872352123299</v>
      </c>
      <c r="G85" s="2">
        <v>0.29375124722719198</v>
      </c>
      <c r="H85" s="2">
        <v>0.43609263375401502</v>
      </c>
      <c r="I85" s="2">
        <v>0.67241732031106904</v>
      </c>
      <c r="J85" s="2">
        <v>0.38058068603277201</v>
      </c>
    </row>
    <row r="86" spans="1:10" x14ac:dyDescent="0.25">
      <c r="A86" s="2" t="s">
        <v>133</v>
      </c>
      <c r="B86" s="2" t="s">
        <v>94</v>
      </c>
      <c r="C86" s="2">
        <v>0.89272940531373002</v>
      </c>
      <c r="D86" s="2">
        <v>1.15428436547518</v>
      </c>
      <c r="E86" s="2">
        <v>1.9813841208815599</v>
      </c>
      <c r="F86" s="2">
        <v>0.97245723009109497</v>
      </c>
      <c r="G86" s="2">
        <v>0.75154602527618397</v>
      </c>
      <c r="H86" s="2">
        <v>1.04834288358688</v>
      </c>
      <c r="I86" s="2">
        <v>0.80779893323779095</v>
      </c>
      <c r="J86" s="2">
        <v>0.71379481814801704</v>
      </c>
    </row>
    <row r="87" spans="1:10" x14ac:dyDescent="0.25">
      <c r="A87" s="2" t="s">
        <v>133</v>
      </c>
      <c r="B87" s="2" t="s">
        <v>95</v>
      </c>
      <c r="C87" s="2">
        <v>1.2708652764558801</v>
      </c>
      <c r="D87" s="2">
        <v>2.4326680228114101</v>
      </c>
      <c r="E87" s="2">
        <v>1.0721555911004499</v>
      </c>
      <c r="F87" s="2">
        <v>1.18196373805404</v>
      </c>
      <c r="G87" s="2">
        <v>0.70991222746670202</v>
      </c>
      <c r="H87" s="2">
        <v>1.3709141872823201</v>
      </c>
      <c r="I87" s="2">
        <v>1.0177871212363201</v>
      </c>
      <c r="J87" s="2">
        <v>0.71490486152470101</v>
      </c>
    </row>
    <row r="88" spans="1:10" x14ac:dyDescent="0.25">
      <c r="A88" s="2" t="s">
        <v>133</v>
      </c>
      <c r="B88" s="2" t="s">
        <v>96</v>
      </c>
      <c r="C88" s="2">
        <v>1.22938239946961</v>
      </c>
      <c r="D88" s="2">
        <v>0.95337685197591804</v>
      </c>
      <c r="E88" s="2">
        <v>1.80159471929073</v>
      </c>
      <c r="F88" s="2">
        <v>1.01611977443099</v>
      </c>
      <c r="G88" s="2">
        <v>0.82445275038480803</v>
      </c>
      <c r="H88" s="2">
        <v>1.2184656225144901</v>
      </c>
      <c r="I88" s="2">
        <v>1.2832823209464601</v>
      </c>
      <c r="J88" s="2">
        <v>0.85025643929839101</v>
      </c>
    </row>
    <row r="89" spans="1:10" x14ac:dyDescent="0.25">
      <c r="A89" s="2" t="s">
        <v>133</v>
      </c>
      <c r="B89" s="2" t="s">
        <v>97</v>
      </c>
      <c r="C89" s="2">
        <v>1.77230313420296</v>
      </c>
      <c r="D89" s="2">
        <v>1.85621399432421</v>
      </c>
      <c r="E89" s="2">
        <v>1.0635720565915101</v>
      </c>
      <c r="F89" s="2">
        <v>0.97330110147595394</v>
      </c>
      <c r="G89" s="2">
        <v>1.52538977563381</v>
      </c>
      <c r="H89" s="2">
        <v>1.5531075187027501</v>
      </c>
      <c r="I89" s="2">
        <v>1.1532277800142801</v>
      </c>
      <c r="J89" s="2">
        <v>0.75601111166179202</v>
      </c>
    </row>
    <row r="90" spans="1:10" x14ac:dyDescent="0.25">
      <c r="A90" s="2" t="s">
        <v>133</v>
      </c>
      <c r="B90" s="2" t="s">
        <v>98</v>
      </c>
      <c r="C90" s="2">
        <v>1.03713423013687</v>
      </c>
      <c r="D90" s="2">
        <v>1.94117669016123</v>
      </c>
      <c r="E90" s="2">
        <v>0.94158593565225601</v>
      </c>
      <c r="F90" s="2">
        <v>0.92145595699548699</v>
      </c>
      <c r="G90" s="2">
        <v>0.587250711396337</v>
      </c>
      <c r="H90" s="2">
        <v>1.1554347351193399</v>
      </c>
      <c r="I90" s="2">
        <v>0.59434422291815303</v>
      </c>
      <c r="J90" s="2">
        <v>0.44465749524533699</v>
      </c>
    </row>
    <row r="91" spans="1:10" x14ac:dyDescent="0.25">
      <c r="A91" s="2" t="s">
        <v>130</v>
      </c>
      <c r="B91" s="2" t="s">
        <v>83</v>
      </c>
      <c r="C91" s="2">
        <v>0</v>
      </c>
      <c r="D91" s="2"/>
      <c r="E91" s="2"/>
      <c r="F91" s="2">
        <v>0</v>
      </c>
      <c r="G91" s="2"/>
      <c r="H91" s="2">
        <v>2.9448460554704101E-2</v>
      </c>
      <c r="I91" s="2"/>
      <c r="J91" s="2"/>
    </row>
    <row r="92" spans="1:10" x14ac:dyDescent="0.25">
      <c r="A92" s="2" t="s">
        <v>130</v>
      </c>
      <c r="B92" s="2" t="s">
        <v>84</v>
      </c>
      <c r="C92" s="2">
        <v>0</v>
      </c>
      <c r="D92" s="2"/>
      <c r="E92" s="2"/>
      <c r="F92" s="2">
        <v>0</v>
      </c>
      <c r="G92" s="2"/>
      <c r="H92" s="2">
        <v>0.153998576570302</v>
      </c>
      <c r="I92" s="2"/>
      <c r="J92" s="2"/>
    </row>
    <row r="93" spans="1:10" x14ac:dyDescent="0.25">
      <c r="A93" s="2" t="s">
        <v>130</v>
      </c>
      <c r="B93" s="2" t="s">
        <v>85</v>
      </c>
      <c r="C93" s="2">
        <v>6.9047491706442097E-3</v>
      </c>
      <c r="D93" s="2"/>
      <c r="E93" s="2"/>
      <c r="F93" s="2">
        <v>0</v>
      </c>
      <c r="G93" s="2"/>
      <c r="H93" s="2">
        <v>2.9274713597260402E-2</v>
      </c>
      <c r="I93" s="2"/>
      <c r="J93" s="2"/>
    </row>
    <row r="94" spans="1:10" x14ac:dyDescent="0.25">
      <c r="A94" s="2" t="s">
        <v>130</v>
      </c>
      <c r="B94" s="2" t="s">
        <v>86</v>
      </c>
      <c r="C94" s="2">
        <v>0.10472021531313699</v>
      </c>
      <c r="D94" s="2"/>
      <c r="E94" s="2"/>
      <c r="F94" s="2">
        <v>2.8581387596204901E-2</v>
      </c>
      <c r="G94" s="2"/>
      <c r="H94" s="2">
        <v>5.0877407193183899E-2</v>
      </c>
      <c r="I94" s="2"/>
      <c r="J94" s="2"/>
    </row>
    <row r="95" spans="1:10" x14ac:dyDescent="0.25">
      <c r="A95" s="2" t="s">
        <v>130</v>
      </c>
      <c r="B95" s="2" t="s">
        <v>87</v>
      </c>
      <c r="C95" s="2">
        <v>1.8469944188837E-2</v>
      </c>
      <c r="D95" s="2"/>
      <c r="E95" s="2"/>
      <c r="F95" s="2">
        <v>0.17672457033768299</v>
      </c>
      <c r="G95" s="2"/>
      <c r="H95" s="2">
        <v>3.6575688864104401E-2</v>
      </c>
      <c r="I95" s="2"/>
      <c r="J95" s="2"/>
    </row>
    <row r="96" spans="1:10" x14ac:dyDescent="0.25">
      <c r="A96" s="2" t="s">
        <v>130</v>
      </c>
      <c r="B96" s="2" t="s">
        <v>88</v>
      </c>
      <c r="C96" s="2">
        <v>4.5526522444561103E-2</v>
      </c>
      <c r="D96" s="2"/>
      <c r="E96" s="2"/>
      <c r="F96" s="2">
        <v>4.3432877282611998E-2</v>
      </c>
      <c r="G96" s="2"/>
      <c r="H96" s="2">
        <v>3.5272238892503097E-2</v>
      </c>
      <c r="I96" s="2"/>
      <c r="J96" s="2"/>
    </row>
    <row r="97" spans="1:10" x14ac:dyDescent="0.25">
      <c r="A97" s="2" t="s">
        <v>130</v>
      </c>
      <c r="B97" s="2" t="s">
        <v>89</v>
      </c>
      <c r="C97" s="2">
        <v>3.3110805088654202E-2</v>
      </c>
      <c r="D97" s="2"/>
      <c r="E97" s="2"/>
      <c r="F97" s="2">
        <v>3.12392978230491E-2</v>
      </c>
      <c r="G97" s="2"/>
      <c r="H97" s="2">
        <v>1.47381942952052E-2</v>
      </c>
      <c r="I97" s="2"/>
      <c r="J97" s="2"/>
    </row>
    <row r="98" spans="1:10" x14ac:dyDescent="0.25">
      <c r="A98" s="2" t="s">
        <v>130</v>
      </c>
      <c r="B98" s="2" t="s">
        <v>90</v>
      </c>
      <c r="C98" s="2">
        <v>3.4482823684811599E-2</v>
      </c>
      <c r="D98" s="2"/>
      <c r="E98" s="2"/>
      <c r="F98" s="2">
        <v>3.3691120916046202E-2</v>
      </c>
      <c r="G98" s="2"/>
      <c r="H98" s="2">
        <v>4.7222894500009702E-2</v>
      </c>
      <c r="I98" s="2"/>
      <c r="J98" s="2"/>
    </row>
    <row r="99" spans="1:10" x14ac:dyDescent="0.25">
      <c r="A99" s="2" t="s">
        <v>130</v>
      </c>
      <c r="B99" s="2" t="s">
        <v>91</v>
      </c>
      <c r="C99" s="2">
        <v>0.162803032435477</v>
      </c>
      <c r="D99" s="2"/>
      <c r="E99" s="2"/>
      <c r="F99" s="2">
        <v>4.84212854644284E-2</v>
      </c>
      <c r="G99" s="2"/>
      <c r="H99" s="2">
        <v>7.1411451790481806E-2</v>
      </c>
      <c r="I99" s="2"/>
      <c r="J99" s="2"/>
    </row>
    <row r="100" spans="1:10" x14ac:dyDescent="0.25">
      <c r="A100" s="2" t="s">
        <v>130</v>
      </c>
      <c r="B100" s="2" t="s">
        <v>92</v>
      </c>
      <c r="C100" s="2"/>
      <c r="D100" s="2"/>
      <c r="E100" s="2"/>
      <c r="F100" s="2"/>
      <c r="G100" s="2"/>
      <c r="H100" s="2">
        <v>6.46579021122307E-2</v>
      </c>
      <c r="I100" s="2"/>
      <c r="J100" s="2"/>
    </row>
    <row r="101" spans="1:10" x14ac:dyDescent="0.25">
      <c r="A101" s="2" t="s">
        <v>130</v>
      </c>
      <c r="B101" s="2" t="s">
        <v>93</v>
      </c>
      <c r="C101" s="2">
        <v>2.9346253722906099E-2</v>
      </c>
      <c r="D101" s="2"/>
      <c r="E101" s="2"/>
      <c r="F101" s="2">
        <v>2.41718298639171E-2</v>
      </c>
      <c r="G101" s="2"/>
      <c r="H101" s="2">
        <v>3.7769007030874498E-2</v>
      </c>
      <c r="I101" s="2"/>
      <c r="J101" s="2"/>
    </row>
    <row r="102" spans="1:10" x14ac:dyDescent="0.25">
      <c r="A102" s="2" t="s">
        <v>130</v>
      </c>
      <c r="B102" s="2" t="s">
        <v>94</v>
      </c>
      <c r="C102" s="2">
        <v>3.0458945548161899E-2</v>
      </c>
      <c r="D102" s="2"/>
      <c r="E102" s="2"/>
      <c r="F102" s="2">
        <v>7.9442653805017499E-2</v>
      </c>
      <c r="G102" s="2"/>
      <c r="H102" s="2">
        <v>4.2264594230800902E-2</v>
      </c>
      <c r="I102" s="2"/>
      <c r="J102" s="2"/>
    </row>
    <row r="103" spans="1:10" x14ac:dyDescent="0.25">
      <c r="A103" s="2" t="s">
        <v>130</v>
      </c>
      <c r="B103" s="2" t="s">
        <v>95</v>
      </c>
      <c r="C103" s="2">
        <v>4.5181295718066401E-2</v>
      </c>
      <c r="D103" s="2"/>
      <c r="E103" s="2"/>
      <c r="F103" s="2">
        <v>2.55154707701877E-2</v>
      </c>
      <c r="G103" s="2"/>
      <c r="H103" s="2">
        <v>2.0667575881816402E-2</v>
      </c>
      <c r="I103" s="2"/>
      <c r="J103" s="2"/>
    </row>
    <row r="104" spans="1:10" x14ac:dyDescent="0.25">
      <c r="A104" s="2" t="s">
        <v>130</v>
      </c>
      <c r="B104" s="2" t="s">
        <v>96</v>
      </c>
      <c r="C104" s="2">
        <v>1.64824858075008E-2</v>
      </c>
      <c r="D104" s="2"/>
      <c r="E104" s="2"/>
      <c r="F104" s="2">
        <v>2.8940360061824301E-2</v>
      </c>
      <c r="G104" s="2"/>
      <c r="H104" s="2">
        <v>6.9919414818286896E-2</v>
      </c>
      <c r="I104" s="2"/>
      <c r="J104" s="2"/>
    </row>
    <row r="105" spans="1:10" x14ac:dyDescent="0.25">
      <c r="A105" s="2" t="s">
        <v>130</v>
      </c>
      <c r="B105" s="2" t="s">
        <v>97</v>
      </c>
      <c r="C105" s="2">
        <v>0.24068735074251901</v>
      </c>
      <c r="D105" s="2"/>
      <c r="E105" s="2"/>
      <c r="F105" s="2">
        <v>0</v>
      </c>
      <c r="G105" s="2"/>
      <c r="H105" s="2">
        <v>8.4554776549339294E-2</v>
      </c>
      <c r="I105" s="2"/>
      <c r="J105" s="2"/>
    </row>
    <row r="106" spans="1:10" x14ac:dyDescent="0.25">
      <c r="A106" s="2" t="s">
        <v>130</v>
      </c>
      <c r="B106" s="2" t="s">
        <v>98</v>
      </c>
      <c r="C106" s="2">
        <v>4.8620576853863902E-2</v>
      </c>
      <c r="D106" s="2"/>
      <c r="E106" s="2"/>
      <c r="F106" s="2">
        <v>0.229047937318683</v>
      </c>
      <c r="G106" s="2"/>
      <c r="H106" s="2">
        <v>3.3598608570173397E-2</v>
      </c>
      <c r="I106" s="2"/>
      <c r="J106" s="2"/>
    </row>
    <row r="109" spans="1:10" x14ac:dyDescent="0.25">
      <c r="A109" s="31" t="s">
        <v>79</v>
      </c>
      <c r="B109" s="31"/>
      <c r="C109" s="31"/>
      <c r="D109" s="31"/>
      <c r="E109" s="31"/>
      <c r="F109" s="31"/>
      <c r="G109" s="31"/>
      <c r="H109" s="31"/>
      <c r="I109" s="31"/>
      <c r="J109" s="31"/>
    </row>
    <row r="110" spans="1:10" x14ac:dyDescent="0.25">
      <c r="A110" s="4" t="s">
        <v>64</v>
      </c>
      <c r="B110" s="4" t="s">
        <v>5</v>
      </c>
      <c r="C110" s="4" t="s">
        <v>65</v>
      </c>
      <c r="D110" s="4" t="s">
        <v>66</v>
      </c>
      <c r="E110" s="4" t="s">
        <v>67</v>
      </c>
      <c r="F110" s="4" t="s">
        <v>68</v>
      </c>
      <c r="G110" s="4" t="s">
        <v>69</v>
      </c>
      <c r="H110" s="4" t="s">
        <v>70</v>
      </c>
      <c r="I110" s="4" t="s">
        <v>71</v>
      </c>
      <c r="J110" s="4" t="s">
        <v>72</v>
      </c>
    </row>
    <row r="111" spans="1:10" x14ac:dyDescent="0.25">
      <c r="A111" s="3" t="s">
        <v>132</v>
      </c>
      <c r="B111" s="3" t="s">
        <v>83</v>
      </c>
      <c r="C111" s="3">
        <v>44008</v>
      </c>
      <c r="D111" s="3">
        <v>50000</v>
      </c>
      <c r="E111" s="3">
        <v>57035</v>
      </c>
      <c r="F111" s="3">
        <v>62484</v>
      </c>
      <c r="G111" s="3">
        <v>67387</v>
      </c>
      <c r="H111" s="3">
        <v>72092</v>
      </c>
      <c r="I111" s="3">
        <v>74407</v>
      </c>
      <c r="J111" s="3">
        <v>81181</v>
      </c>
    </row>
    <row r="112" spans="1:10" x14ac:dyDescent="0.25">
      <c r="A112" s="3" t="s">
        <v>132</v>
      </c>
      <c r="B112" s="3" t="s">
        <v>84</v>
      </c>
      <c r="C112" s="3">
        <v>70233</v>
      </c>
      <c r="D112" s="3">
        <v>74935</v>
      </c>
      <c r="E112" s="3">
        <v>75519</v>
      </c>
      <c r="F112" s="3">
        <v>87232</v>
      </c>
      <c r="G112" s="3">
        <v>98905</v>
      </c>
      <c r="H112" s="3">
        <v>91595</v>
      </c>
      <c r="I112" s="3">
        <v>113241</v>
      </c>
      <c r="J112" s="3">
        <v>115267</v>
      </c>
    </row>
    <row r="113" spans="1:10" x14ac:dyDescent="0.25">
      <c r="A113" s="3" t="s">
        <v>132</v>
      </c>
      <c r="B113" s="3" t="s">
        <v>85</v>
      </c>
      <c r="C113" s="3">
        <v>127972</v>
      </c>
      <c r="D113" s="3">
        <v>128604</v>
      </c>
      <c r="E113" s="3">
        <v>145080</v>
      </c>
      <c r="F113" s="3">
        <v>158362</v>
      </c>
      <c r="G113" s="3">
        <v>177570</v>
      </c>
      <c r="H113" s="3">
        <v>184856</v>
      </c>
      <c r="I113" s="3">
        <v>210882</v>
      </c>
      <c r="J113" s="3">
        <v>230690</v>
      </c>
    </row>
    <row r="114" spans="1:10" x14ac:dyDescent="0.25">
      <c r="A114" s="3" t="s">
        <v>132</v>
      </c>
      <c r="B114" s="3" t="s">
        <v>86</v>
      </c>
      <c r="C114" s="3">
        <v>66115</v>
      </c>
      <c r="D114" s="3">
        <v>69606</v>
      </c>
      <c r="E114" s="3">
        <v>77793</v>
      </c>
      <c r="F114" s="3">
        <v>79439</v>
      </c>
      <c r="G114" s="3">
        <v>84653</v>
      </c>
      <c r="H114" s="3">
        <v>93135</v>
      </c>
      <c r="I114" s="3">
        <v>93608</v>
      </c>
      <c r="J114" s="3">
        <v>102801</v>
      </c>
    </row>
    <row r="115" spans="1:10" x14ac:dyDescent="0.25">
      <c r="A115" s="3" t="s">
        <v>132</v>
      </c>
      <c r="B115" s="3" t="s">
        <v>87</v>
      </c>
      <c r="C115" s="3">
        <v>154533</v>
      </c>
      <c r="D115" s="3">
        <v>187810</v>
      </c>
      <c r="E115" s="3">
        <v>187942</v>
      </c>
      <c r="F115" s="3">
        <v>199992</v>
      </c>
      <c r="G115" s="3">
        <v>219072</v>
      </c>
      <c r="H115" s="3">
        <v>223547</v>
      </c>
      <c r="I115" s="3">
        <v>239750</v>
      </c>
      <c r="J115" s="3">
        <v>293953</v>
      </c>
    </row>
    <row r="116" spans="1:10" x14ac:dyDescent="0.25">
      <c r="A116" s="3" t="s">
        <v>132</v>
      </c>
      <c r="B116" s="3" t="s">
        <v>88</v>
      </c>
      <c r="C116" s="3">
        <v>428895</v>
      </c>
      <c r="D116" s="3">
        <v>473406</v>
      </c>
      <c r="E116" s="3">
        <v>522656</v>
      </c>
      <c r="F116" s="3">
        <v>545199</v>
      </c>
      <c r="G116" s="3">
        <v>583182</v>
      </c>
      <c r="H116" s="3">
        <v>597367</v>
      </c>
      <c r="I116" s="3">
        <v>612949</v>
      </c>
      <c r="J116" s="3">
        <v>664288</v>
      </c>
    </row>
    <row r="117" spans="1:10" x14ac:dyDescent="0.25">
      <c r="A117" s="3" t="s">
        <v>132</v>
      </c>
      <c r="B117" s="3" t="s">
        <v>89</v>
      </c>
      <c r="C117" s="3">
        <v>1720575</v>
      </c>
      <c r="D117" s="3">
        <v>1881917</v>
      </c>
      <c r="E117" s="3">
        <v>1934871</v>
      </c>
      <c r="F117" s="3">
        <v>2175125</v>
      </c>
      <c r="G117" s="3">
        <v>2229425</v>
      </c>
      <c r="H117" s="3">
        <v>2334005</v>
      </c>
      <c r="I117" s="3">
        <v>2593005</v>
      </c>
      <c r="J117" s="3">
        <v>2800482</v>
      </c>
    </row>
    <row r="118" spans="1:10" x14ac:dyDescent="0.25">
      <c r="A118" s="3" t="s">
        <v>132</v>
      </c>
      <c r="B118" s="3" t="s">
        <v>90</v>
      </c>
      <c r="C118" s="3">
        <v>200582</v>
      </c>
      <c r="D118" s="3">
        <v>223478</v>
      </c>
      <c r="E118" s="3">
        <v>239905</v>
      </c>
      <c r="F118" s="3">
        <v>258175</v>
      </c>
      <c r="G118" s="3">
        <v>284206</v>
      </c>
      <c r="H118" s="3">
        <v>290732</v>
      </c>
      <c r="I118" s="3">
        <v>302548</v>
      </c>
      <c r="J118" s="3">
        <v>350252</v>
      </c>
    </row>
    <row r="119" spans="1:10" x14ac:dyDescent="0.25">
      <c r="A119" s="3" t="s">
        <v>132</v>
      </c>
      <c r="B119" s="3" t="s">
        <v>91</v>
      </c>
      <c r="C119" s="3">
        <v>222554</v>
      </c>
      <c r="D119" s="3">
        <v>269125</v>
      </c>
      <c r="E119" s="3">
        <v>278208</v>
      </c>
      <c r="F119" s="3">
        <v>314582</v>
      </c>
      <c r="G119" s="3">
        <v>328704</v>
      </c>
      <c r="H119" s="3">
        <v>334138</v>
      </c>
      <c r="I119" s="3">
        <v>343869</v>
      </c>
      <c r="J119" s="3">
        <v>410920</v>
      </c>
    </row>
    <row r="120" spans="1:10" x14ac:dyDescent="0.25">
      <c r="A120" s="3" t="s">
        <v>132</v>
      </c>
      <c r="B120" s="3" t="s">
        <v>92</v>
      </c>
      <c r="C120" s="3"/>
      <c r="D120" s="3"/>
      <c r="E120" s="3"/>
      <c r="F120" s="3"/>
      <c r="G120" s="3"/>
      <c r="H120" s="3">
        <v>148584</v>
      </c>
      <c r="I120" s="3">
        <v>141985</v>
      </c>
      <c r="J120" s="3">
        <v>180392</v>
      </c>
    </row>
    <row r="121" spans="1:10" x14ac:dyDescent="0.25">
      <c r="A121" s="3" t="s">
        <v>132</v>
      </c>
      <c r="B121" s="3" t="s">
        <v>93</v>
      </c>
      <c r="C121" s="3">
        <v>460867</v>
      </c>
      <c r="D121" s="3">
        <v>515700</v>
      </c>
      <c r="E121" s="3">
        <v>537937</v>
      </c>
      <c r="F121" s="3">
        <v>584792</v>
      </c>
      <c r="G121" s="3">
        <v>642564</v>
      </c>
      <c r="H121" s="3">
        <v>516805</v>
      </c>
      <c r="I121" s="3">
        <v>500842</v>
      </c>
      <c r="J121" s="3">
        <v>555833</v>
      </c>
    </row>
    <row r="122" spans="1:10" x14ac:dyDescent="0.25">
      <c r="A122" s="3" t="s">
        <v>132</v>
      </c>
      <c r="B122" s="3" t="s">
        <v>94</v>
      </c>
      <c r="C122" s="3">
        <v>193701</v>
      </c>
      <c r="D122" s="3">
        <v>216158</v>
      </c>
      <c r="E122" s="3">
        <v>231277</v>
      </c>
      <c r="F122" s="3">
        <v>248200</v>
      </c>
      <c r="G122" s="3">
        <v>271172</v>
      </c>
      <c r="H122" s="3">
        <v>276069</v>
      </c>
      <c r="I122" s="3">
        <v>259584</v>
      </c>
      <c r="J122" s="3">
        <v>320400</v>
      </c>
    </row>
    <row r="123" spans="1:10" x14ac:dyDescent="0.25">
      <c r="A123" s="3" t="s">
        <v>132</v>
      </c>
      <c r="B123" s="3" t="s">
        <v>95</v>
      </c>
      <c r="C123" s="3">
        <v>82648</v>
      </c>
      <c r="D123" s="3">
        <v>95429</v>
      </c>
      <c r="E123" s="3">
        <v>102652</v>
      </c>
      <c r="F123" s="3">
        <v>109941</v>
      </c>
      <c r="G123" s="3">
        <v>116368</v>
      </c>
      <c r="H123" s="3">
        <v>115697</v>
      </c>
      <c r="I123" s="3">
        <v>108703</v>
      </c>
      <c r="J123" s="3">
        <v>130285</v>
      </c>
    </row>
    <row r="124" spans="1:10" x14ac:dyDescent="0.25">
      <c r="A124" s="3" t="s">
        <v>132</v>
      </c>
      <c r="B124" s="3" t="s">
        <v>96</v>
      </c>
      <c r="C124" s="3">
        <v>178774</v>
      </c>
      <c r="D124" s="3">
        <v>205491</v>
      </c>
      <c r="E124" s="3">
        <v>201987</v>
      </c>
      <c r="F124" s="3">
        <v>231597</v>
      </c>
      <c r="G124" s="3">
        <v>247154</v>
      </c>
      <c r="H124" s="3">
        <v>240971</v>
      </c>
      <c r="I124" s="3">
        <v>239121</v>
      </c>
      <c r="J124" s="3">
        <v>277928</v>
      </c>
    </row>
    <row r="125" spans="1:10" x14ac:dyDescent="0.25">
      <c r="A125" s="3" t="s">
        <v>132</v>
      </c>
      <c r="B125" s="3" t="s">
        <v>97</v>
      </c>
      <c r="C125" s="3">
        <v>25811</v>
      </c>
      <c r="D125" s="3">
        <v>28391</v>
      </c>
      <c r="E125" s="3">
        <v>30070</v>
      </c>
      <c r="F125" s="3">
        <v>31519</v>
      </c>
      <c r="G125" s="3">
        <v>32031</v>
      </c>
      <c r="H125" s="3">
        <v>34143</v>
      </c>
      <c r="I125" s="3">
        <v>35007</v>
      </c>
      <c r="J125" s="3">
        <v>39100</v>
      </c>
    </row>
    <row r="126" spans="1:10" x14ac:dyDescent="0.25">
      <c r="A126" s="3" t="s">
        <v>132</v>
      </c>
      <c r="B126" s="3" t="s">
        <v>98</v>
      </c>
      <c r="C126" s="3">
        <v>45514</v>
      </c>
      <c r="D126" s="3">
        <v>47946</v>
      </c>
      <c r="E126" s="3">
        <v>50289</v>
      </c>
      <c r="F126" s="3">
        <v>50328</v>
      </c>
      <c r="G126" s="3">
        <v>57974</v>
      </c>
      <c r="H126" s="3">
        <v>55921</v>
      </c>
      <c r="I126" s="3">
        <v>60728</v>
      </c>
      <c r="J126" s="3">
        <v>67588</v>
      </c>
    </row>
    <row r="127" spans="1:10" x14ac:dyDescent="0.25">
      <c r="A127" s="3" t="s">
        <v>133</v>
      </c>
      <c r="B127" s="3" t="s">
        <v>83</v>
      </c>
      <c r="C127" s="3">
        <v>5927</v>
      </c>
      <c r="D127" s="3">
        <v>4124</v>
      </c>
      <c r="E127" s="3">
        <v>4132</v>
      </c>
      <c r="F127" s="3">
        <v>4531</v>
      </c>
      <c r="G127" s="3">
        <v>4777</v>
      </c>
      <c r="H127" s="3">
        <v>5870</v>
      </c>
      <c r="I127" s="3">
        <v>5885</v>
      </c>
      <c r="J127" s="3">
        <v>5576</v>
      </c>
    </row>
    <row r="128" spans="1:10" x14ac:dyDescent="0.25">
      <c r="A128" s="3" t="s">
        <v>133</v>
      </c>
      <c r="B128" s="3" t="s">
        <v>84</v>
      </c>
      <c r="C128" s="3">
        <v>3231</v>
      </c>
      <c r="D128" s="3">
        <v>3960</v>
      </c>
      <c r="E128" s="3">
        <v>7266</v>
      </c>
      <c r="F128" s="3">
        <v>2937</v>
      </c>
      <c r="G128" s="3">
        <v>1773</v>
      </c>
      <c r="H128" s="3">
        <v>9608</v>
      </c>
      <c r="I128" s="3">
        <v>10082</v>
      </c>
      <c r="J128" s="3">
        <v>13721</v>
      </c>
    </row>
    <row r="129" spans="1:10" x14ac:dyDescent="0.25">
      <c r="A129" s="3" t="s">
        <v>133</v>
      </c>
      <c r="B129" s="3" t="s">
        <v>85</v>
      </c>
      <c r="C129" s="3">
        <v>2545</v>
      </c>
      <c r="D129" s="3">
        <v>2973</v>
      </c>
      <c r="E129" s="3">
        <v>8557</v>
      </c>
      <c r="F129" s="3">
        <v>2795</v>
      </c>
      <c r="G129" s="3">
        <v>2872</v>
      </c>
      <c r="H129" s="3">
        <v>17634</v>
      </c>
      <c r="I129" s="3">
        <v>14574</v>
      </c>
      <c r="J129" s="3">
        <v>13683</v>
      </c>
    </row>
    <row r="130" spans="1:10" x14ac:dyDescent="0.25">
      <c r="A130" s="3" t="s">
        <v>133</v>
      </c>
      <c r="B130" s="3" t="s">
        <v>86</v>
      </c>
      <c r="C130" s="3">
        <v>5090</v>
      </c>
      <c r="D130" s="3">
        <v>3378</v>
      </c>
      <c r="E130" s="3">
        <v>5402</v>
      </c>
      <c r="F130" s="3">
        <v>5565</v>
      </c>
      <c r="G130" s="3">
        <v>2934</v>
      </c>
      <c r="H130" s="3">
        <v>4475</v>
      </c>
      <c r="I130" s="3">
        <v>8098</v>
      </c>
      <c r="J130" s="3">
        <v>10769</v>
      </c>
    </row>
    <row r="131" spans="1:10" x14ac:dyDescent="0.25">
      <c r="A131" s="3" t="s">
        <v>133</v>
      </c>
      <c r="B131" s="3" t="s">
        <v>87</v>
      </c>
      <c r="C131" s="3">
        <v>18820</v>
      </c>
      <c r="D131" s="3">
        <v>13944</v>
      </c>
      <c r="E131" s="3">
        <v>18614</v>
      </c>
      <c r="F131" s="3">
        <v>10427</v>
      </c>
      <c r="G131" s="3">
        <v>11706</v>
      </c>
      <c r="H131" s="3">
        <v>21740</v>
      </c>
      <c r="I131" s="3">
        <v>27518</v>
      </c>
      <c r="J131" s="3">
        <v>19537</v>
      </c>
    </row>
    <row r="132" spans="1:10" x14ac:dyDescent="0.25">
      <c r="A132" s="3" t="s">
        <v>133</v>
      </c>
      <c r="B132" s="3" t="s">
        <v>88</v>
      </c>
      <c r="C132" s="3">
        <v>32185</v>
      </c>
      <c r="D132" s="3">
        <v>28976</v>
      </c>
      <c r="E132" s="3">
        <v>27874</v>
      </c>
      <c r="F132" s="3">
        <v>22085</v>
      </c>
      <c r="G132" s="3">
        <v>17435</v>
      </c>
      <c r="H132" s="3">
        <v>30360</v>
      </c>
      <c r="I132" s="3">
        <v>55002</v>
      </c>
      <c r="J132" s="3">
        <v>43399</v>
      </c>
    </row>
    <row r="133" spans="1:10" x14ac:dyDescent="0.25">
      <c r="A133" s="3" t="s">
        <v>133</v>
      </c>
      <c r="B133" s="3" t="s">
        <v>89</v>
      </c>
      <c r="C133" s="3">
        <v>59300</v>
      </c>
      <c r="D133" s="3">
        <v>36648</v>
      </c>
      <c r="E133" s="3">
        <v>114724</v>
      </c>
      <c r="F133" s="3">
        <v>45284</v>
      </c>
      <c r="G133" s="3">
        <v>19792</v>
      </c>
      <c r="H133" s="3">
        <v>70961</v>
      </c>
      <c r="I133" s="3">
        <v>129172</v>
      </c>
      <c r="J133" s="3">
        <v>69443</v>
      </c>
    </row>
    <row r="134" spans="1:10" x14ac:dyDescent="0.25">
      <c r="A134" s="3" t="s">
        <v>133</v>
      </c>
      <c r="B134" s="3" t="s">
        <v>90</v>
      </c>
      <c r="C134" s="3">
        <v>31937</v>
      </c>
      <c r="D134" s="3">
        <v>28704</v>
      </c>
      <c r="E134" s="3">
        <v>27222</v>
      </c>
      <c r="F134" s="3">
        <v>24297</v>
      </c>
      <c r="G134" s="3">
        <v>13082</v>
      </c>
      <c r="H134" s="3">
        <v>21735</v>
      </c>
      <c r="I134" s="3">
        <v>36761</v>
      </c>
      <c r="J134" s="3">
        <v>18894</v>
      </c>
    </row>
    <row r="135" spans="1:10" x14ac:dyDescent="0.25">
      <c r="A135" s="3" t="s">
        <v>133</v>
      </c>
      <c r="B135" s="3" t="s">
        <v>91</v>
      </c>
      <c r="C135" s="3">
        <v>45373</v>
      </c>
      <c r="D135" s="3">
        <v>29834</v>
      </c>
      <c r="E135" s="3">
        <v>36321</v>
      </c>
      <c r="F135" s="3">
        <v>22889</v>
      </c>
      <c r="G135" s="3">
        <v>14623</v>
      </c>
      <c r="H135" s="3">
        <v>26692</v>
      </c>
      <c r="I135" s="3">
        <v>33975</v>
      </c>
      <c r="J135" s="3">
        <v>16931</v>
      </c>
    </row>
    <row r="136" spans="1:10" x14ac:dyDescent="0.25">
      <c r="A136" s="3" t="s">
        <v>133</v>
      </c>
      <c r="B136" s="3" t="s">
        <v>92</v>
      </c>
      <c r="C136" s="3"/>
      <c r="D136" s="3"/>
      <c r="E136" s="3"/>
      <c r="F136" s="3"/>
      <c r="G136" s="3"/>
      <c r="H136" s="3">
        <v>18480</v>
      </c>
      <c r="I136" s="3">
        <v>17744</v>
      </c>
      <c r="J136" s="3">
        <v>13033</v>
      </c>
    </row>
    <row r="137" spans="1:10" x14ac:dyDescent="0.25">
      <c r="A137" s="3" t="s">
        <v>133</v>
      </c>
      <c r="B137" s="3" t="s">
        <v>93</v>
      </c>
      <c r="C137" s="3">
        <v>73517</v>
      </c>
      <c r="D137" s="3">
        <v>57342</v>
      </c>
      <c r="E137" s="3">
        <v>56360</v>
      </c>
      <c r="F137" s="3">
        <v>38207</v>
      </c>
      <c r="G137" s="3">
        <v>28724</v>
      </c>
      <c r="H137" s="3">
        <v>30463</v>
      </c>
      <c r="I137" s="3">
        <v>50452</v>
      </c>
      <c r="J137" s="3">
        <v>33298</v>
      </c>
    </row>
    <row r="138" spans="1:10" x14ac:dyDescent="0.25">
      <c r="A138" s="3" t="s">
        <v>133</v>
      </c>
      <c r="B138" s="3" t="s">
        <v>94</v>
      </c>
      <c r="C138" s="3">
        <v>61015</v>
      </c>
      <c r="D138" s="3">
        <v>54314</v>
      </c>
      <c r="E138" s="3">
        <v>51510</v>
      </c>
      <c r="F138" s="3">
        <v>50023</v>
      </c>
      <c r="G138" s="3">
        <v>39877</v>
      </c>
      <c r="H138" s="3">
        <v>54776</v>
      </c>
      <c r="I138" s="3">
        <v>52664</v>
      </c>
      <c r="J138" s="3">
        <v>46663</v>
      </c>
    </row>
    <row r="139" spans="1:10" x14ac:dyDescent="0.25">
      <c r="A139" s="3" t="s">
        <v>133</v>
      </c>
      <c r="B139" s="3" t="s">
        <v>95</v>
      </c>
      <c r="C139" s="3">
        <v>18817</v>
      </c>
      <c r="D139" s="3">
        <v>16863</v>
      </c>
      <c r="E139" s="3">
        <v>13085</v>
      </c>
      <c r="F139" s="3">
        <v>14150</v>
      </c>
      <c r="G139" s="3">
        <v>11012</v>
      </c>
      <c r="H139" s="3">
        <v>17052</v>
      </c>
      <c r="I139" s="3">
        <v>19796</v>
      </c>
      <c r="J139" s="3">
        <v>18020</v>
      </c>
    </row>
    <row r="140" spans="1:10" x14ac:dyDescent="0.25">
      <c r="A140" s="3" t="s">
        <v>133</v>
      </c>
      <c r="B140" s="3" t="s">
        <v>96</v>
      </c>
      <c r="C140" s="3">
        <v>41899</v>
      </c>
      <c r="D140" s="3">
        <v>31184</v>
      </c>
      <c r="E140" s="3">
        <v>47648</v>
      </c>
      <c r="F140" s="3">
        <v>31940</v>
      </c>
      <c r="G140" s="3">
        <v>27501</v>
      </c>
      <c r="H140" s="3">
        <v>47600</v>
      </c>
      <c r="I140" s="3">
        <v>42443</v>
      </c>
      <c r="J140" s="3">
        <v>49983</v>
      </c>
    </row>
    <row r="141" spans="1:10" x14ac:dyDescent="0.25">
      <c r="A141" s="3" t="s">
        <v>133</v>
      </c>
      <c r="B141" s="3" t="s">
        <v>97</v>
      </c>
      <c r="C141" s="3">
        <v>2764</v>
      </c>
      <c r="D141" s="3">
        <v>2451</v>
      </c>
      <c r="E141" s="3">
        <v>2572</v>
      </c>
      <c r="F141" s="3">
        <v>2330</v>
      </c>
      <c r="G141" s="3">
        <v>3598</v>
      </c>
      <c r="H141" s="3">
        <v>3057</v>
      </c>
      <c r="I141" s="3">
        <v>3717</v>
      </c>
      <c r="J141" s="3">
        <v>1670</v>
      </c>
    </row>
    <row r="142" spans="1:10" x14ac:dyDescent="0.25">
      <c r="A142" s="3" t="s">
        <v>133</v>
      </c>
      <c r="B142" s="3" t="s">
        <v>98</v>
      </c>
      <c r="C142" s="3">
        <v>2036</v>
      </c>
      <c r="D142" s="3">
        <v>2571</v>
      </c>
      <c r="E142" s="3">
        <v>3386</v>
      </c>
      <c r="F142" s="3">
        <v>2036</v>
      </c>
      <c r="G142" s="3">
        <v>831</v>
      </c>
      <c r="H142" s="3">
        <v>3631</v>
      </c>
      <c r="I142" s="3">
        <v>3518</v>
      </c>
      <c r="J142" s="3">
        <v>2113</v>
      </c>
    </row>
    <row r="143" spans="1:10" x14ac:dyDescent="0.25">
      <c r="A143" s="3" t="s">
        <v>130</v>
      </c>
      <c r="B143" s="3" t="s">
        <v>83</v>
      </c>
      <c r="C143" s="3"/>
      <c r="D143" s="3"/>
      <c r="E143" s="3"/>
      <c r="F143" s="3"/>
      <c r="G143" s="3"/>
      <c r="H143" s="3">
        <v>23</v>
      </c>
      <c r="I143" s="3"/>
      <c r="J143" s="3"/>
    </row>
    <row r="144" spans="1:10" x14ac:dyDescent="0.25">
      <c r="A144" s="3" t="s">
        <v>130</v>
      </c>
      <c r="B144" s="3" t="s">
        <v>84</v>
      </c>
      <c r="C144" s="3"/>
      <c r="D144" s="3"/>
      <c r="E144" s="3"/>
      <c r="F144" s="3"/>
      <c r="G144" s="3"/>
      <c r="H144" s="3">
        <v>278</v>
      </c>
      <c r="I144" s="3"/>
      <c r="J144" s="3"/>
    </row>
    <row r="145" spans="1:10" x14ac:dyDescent="0.25">
      <c r="A145" s="3" t="s">
        <v>130</v>
      </c>
      <c r="B145" s="3" t="s">
        <v>85</v>
      </c>
      <c r="C145" s="3">
        <v>9</v>
      </c>
      <c r="D145" s="3"/>
      <c r="E145" s="3"/>
      <c r="F145" s="3"/>
      <c r="G145" s="3"/>
      <c r="H145" s="3">
        <v>59</v>
      </c>
      <c r="I145" s="3"/>
      <c r="J145" s="3"/>
    </row>
    <row r="146" spans="1:10" x14ac:dyDescent="0.25">
      <c r="A146" s="3" t="s">
        <v>130</v>
      </c>
      <c r="B146" s="3" t="s">
        <v>86</v>
      </c>
      <c r="C146" s="3">
        <v>148</v>
      </c>
      <c r="D146" s="3"/>
      <c r="E146" s="3"/>
      <c r="F146" s="3">
        <v>24</v>
      </c>
      <c r="G146" s="3"/>
      <c r="H146" s="3">
        <v>67</v>
      </c>
      <c r="I146" s="3"/>
      <c r="J146" s="3"/>
    </row>
    <row r="147" spans="1:10" x14ac:dyDescent="0.25">
      <c r="A147" s="3" t="s">
        <v>130</v>
      </c>
      <c r="B147" s="3" t="s">
        <v>87</v>
      </c>
      <c r="C147" s="3">
        <v>32</v>
      </c>
      <c r="D147" s="3"/>
      <c r="E147" s="3"/>
      <c r="F147" s="3">
        <v>412</v>
      </c>
      <c r="G147" s="3"/>
      <c r="H147" s="3">
        <v>90</v>
      </c>
      <c r="I147" s="3"/>
      <c r="J147" s="3"/>
    </row>
    <row r="148" spans="1:10" x14ac:dyDescent="0.25">
      <c r="A148" s="3" t="s">
        <v>130</v>
      </c>
      <c r="B148" s="3" t="s">
        <v>88</v>
      </c>
      <c r="C148" s="3">
        <v>235</v>
      </c>
      <c r="D148" s="3"/>
      <c r="E148" s="3"/>
      <c r="F148" s="3">
        <v>524</v>
      </c>
      <c r="G148" s="3"/>
      <c r="H148" s="3">
        <v>400</v>
      </c>
      <c r="I148" s="3"/>
      <c r="J148" s="3"/>
    </row>
    <row r="149" spans="1:10" x14ac:dyDescent="0.25">
      <c r="A149" s="3" t="s">
        <v>130</v>
      </c>
      <c r="B149" s="3" t="s">
        <v>89</v>
      </c>
      <c r="C149" s="3">
        <v>2198</v>
      </c>
      <c r="D149" s="3"/>
      <c r="E149" s="3"/>
      <c r="F149" s="3">
        <v>1518</v>
      </c>
      <c r="G149" s="3"/>
      <c r="H149" s="3">
        <v>694</v>
      </c>
      <c r="I149" s="3"/>
      <c r="J149" s="3"/>
    </row>
    <row r="150" spans="1:10" x14ac:dyDescent="0.25">
      <c r="A150" s="3" t="s">
        <v>130</v>
      </c>
      <c r="B150" s="3" t="s">
        <v>90</v>
      </c>
      <c r="C150" s="3">
        <v>135</v>
      </c>
      <c r="D150" s="3"/>
      <c r="E150" s="3"/>
      <c r="F150" s="3">
        <v>141</v>
      </c>
      <c r="G150" s="3"/>
      <c r="H150" s="3">
        <v>323</v>
      </c>
      <c r="I150" s="3"/>
      <c r="J150" s="3"/>
    </row>
    <row r="151" spans="1:10" x14ac:dyDescent="0.25">
      <c r="A151" s="3" t="s">
        <v>130</v>
      </c>
      <c r="B151" s="3" t="s">
        <v>91</v>
      </c>
      <c r="C151" s="3">
        <v>513</v>
      </c>
      <c r="D151" s="3"/>
      <c r="E151" s="3"/>
      <c r="F151" s="3">
        <v>195</v>
      </c>
      <c r="G151" s="3"/>
      <c r="H151" s="3">
        <v>669</v>
      </c>
      <c r="I151" s="3"/>
      <c r="J151" s="3"/>
    </row>
    <row r="152" spans="1:10" x14ac:dyDescent="0.25">
      <c r="A152" s="3" t="s">
        <v>130</v>
      </c>
      <c r="B152" s="3" t="s">
        <v>92</v>
      </c>
      <c r="C152" s="3"/>
      <c r="D152" s="3"/>
      <c r="E152" s="3"/>
      <c r="F152" s="3"/>
      <c r="G152" s="3"/>
      <c r="H152" s="3">
        <v>191</v>
      </c>
      <c r="I152" s="3"/>
      <c r="J152" s="3"/>
    </row>
    <row r="153" spans="1:10" x14ac:dyDescent="0.25">
      <c r="A153" s="3" t="s">
        <v>130</v>
      </c>
      <c r="B153" s="3" t="s">
        <v>93</v>
      </c>
      <c r="C153" s="3">
        <v>229</v>
      </c>
      <c r="D153" s="3"/>
      <c r="E153" s="3"/>
      <c r="F153" s="3">
        <v>398</v>
      </c>
      <c r="G153" s="3"/>
      <c r="H153" s="3">
        <v>289</v>
      </c>
      <c r="I153" s="3"/>
      <c r="J153" s="3"/>
    </row>
    <row r="154" spans="1:10" x14ac:dyDescent="0.25">
      <c r="A154" s="3" t="s">
        <v>130</v>
      </c>
      <c r="B154" s="3" t="s">
        <v>94</v>
      </c>
      <c r="C154" s="3">
        <v>154</v>
      </c>
      <c r="D154" s="3"/>
      <c r="E154" s="3"/>
      <c r="F154" s="3">
        <v>708</v>
      </c>
      <c r="G154" s="3"/>
      <c r="H154" s="3">
        <v>401</v>
      </c>
      <c r="I154" s="3"/>
      <c r="J154" s="3"/>
    </row>
    <row r="155" spans="1:10" x14ac:dyDescent="0.25">
      <c r="A155" s="3" t="s">
        <v>130</v>
      </c>
      <c r="B155" s="3" t="s">
        <v>95</v>
      </c>
      <c r="C155" s="3">
        <v>46</v>
      </c>
      <c r="D155" s="3"/>
      <c r="E155" s="3"/>
      <c r="F155" s="3">
        <v>43</v>
      </c>
      <c r="G155" s="3"/>
      <c r="H155" s="3">
        <v>44</v>
      </c>
      <c r="I155" s="3"/>
      <c r="J155" s="3"/>
    </row>
    <row r="156" spans="1:10" x14ac:dyDescent="0.25">
      <c r="A156" s="3" t="s">
        <v>130</v>
      </c>
      <c r="B156" s="3" t="s">
        <v>96</v>
      </c>
      <c r="C156" s="3">
        <v>55</v>
      </c>
      <c r="D156" s="3"/>
      <c r="E156" s="3"/>
      <c r="F156" s="3">
        <v>126</v>
      </c>
      <c r="G156" s="3"/>
      <c r="H156" s="3">
        <v>359</v>
      </c>
      <c r="I156" s="3"/>
      <c r="J156" s="3"/>
    </row>
    <row r="157" spans="1:10" x14ac:dyDescent="0.25">
      <c r="A157" s="3" t="s">
        <v>130</v>
      </c>
      <c r="B157" s="3" t="s">
        <v>97</v>
      </c>
      <c r="C157" s="3">
        <v>101</v>
      </c>
      <c r="D157" s="3"/>
      <c r="E157" s="3"/>
      <c r="F157" s="3"/>
      <c r="G157" s="3"/>
      <c r="H157" s="3">
        <v>44</v>
      </c>
      <c r="I157" s="3"/>
      <c r="J157" s="3"/>
    </row>
    <row r="158" spans="1:10" x14ac:dyDescent="0.25">
      <c r="A158" s="3" t="s">
        <v>130</v>
      </c>
      <c r="B158" s="3" t="s">
        <v>98</v>
      </c>
      <c r="C158" s="3">
        <v>23</v>
      </c>
      <c r="D158" s="3"/>
      <c r="E158" s="3"/>
      <c r="F158" s="3">
        <v>145</v>
      </c>
      <c r="G158" s="3"/>
      <c r="H158" s="3">
        <v>20</v>
      </c>
      <c r="I158" s="3"/>
      <c r="J158" s="3"/>
    </row>
    <row r="161" spans="1:10" x14ac:dyDescent="0.25">
      <c r="A161" s="31" t="s">
        <v>80</v>
      </c>
      <c r="B161" s="31"/>
      <c r="C161" s="31"/>
      <c r="D161" s="31"/>
      <c r="E161" s="31"/>
      <c r="F161" s="31"/>
      <c r="G161" s="31"/>
      <c r="H161" s="31"/>
      <c r="I161" s="31"/>
      <c r="J161" s="31"/>
    </row>
    <row r="162" spans="1:10" x14ac:dyDescent="0.25">
      <c r="A162" s="4" t="s">
        <v>64</v>
      </c>
      <c r="B162" s="4" t="s">
        <v>5</v>
      </c>
      <c r="C162" s="4" t="s">
        <v>65</v>
      </c>
      <c r="D162" s="4" t="s">
        <v>66</v>
      </c>
      <c r="E162" s="4" t="s">
        <v>67</v>
      </c>
      <c r="F162" s="4" t="s">
        <v>68</v>
      </c>
      <c r="G162" s="4" t="s">
        <v>69</v>
      </c>
      <c r="H162" s="4" t="s">
        <v>70</v>
      </c>
      <c r="I162" s="4" t="s">
        <v>71</v>
      </c>
      <c r="J162" s="4" t="s">
        <v>72</v>
      </c>
    </row>
    <row r="163" spans="1:10" x14ac:dyDescent="0.25">
      <c r="A163" s="3" t="s">
        <v>132</v>
      </c>
      <c r="B163" s="3" t="s">
        <v>83</v>
      </c>
      <c r="C163" s="3">
        <v>399</v>
      </c>
      <c r="D163" s="3">
        <v>460</v>
      </c>
      <c r="E163" s="3">
        <v>2074</v>
      </c>
      <c r="F163" s="3">
        <v>2398</v>
      </c>
      <c r="G163" s="3">
        <v>731</v>
      </c>
      <c r="H163" s="3">
        <v>2358</v>
      </c>
      <c r="I163" s="3">
        <v>2112</v>
      </c>
      <c r="J163" s="3">
        <v>2523</v>
      </c>
    </row>
    <row r="164" spans="1:10" x14ac:dyDescent="0.25">
      <c r="A164" s="3" t="s">
        <v>132</v>
      </c>
      <c r="B164" s="3" t="s">
        <v>84</v>
      </c>
      <c r="C164" s="3">
        <v>1028</v>
      </c>
      <c r="D164" s="3">
        <v>1043</v>
      </c>
      <c r="E164" s="3">
        <v>3344</v>
      </c>
      <c r="F164" s="3">
        <v>2676</v>
      </c>
      <c r="G164" s="3">
        <v>2436</v>
      </c>
      <c r="H164" s="3">
        <v>2691</v>
      </c>
      <c r="I164" s="3">
        <v>2409</v>
      </c>
      <c r="J164" s="3">
        <v>2570</v>
      </c>
    </row>
    <row r="165" spans="1:10" x14ac:dyDescent="0.25">
      <c r="A165" s="3" t="s">
        <v>132</v>
      </c>
      <c r="B165" s="3" t="s">
        <v>85</v>
      </c>
      <c r="C165" s="3">
        <v>1725</v>
      </c>
      <c r="D165" s="3">
        <v>1702</v>
      </c>
      <c r="E165" s="3">
        <v>3706</v>
      </c>
      <c r="F165" s="3">
        <v>2158</v>
      </c>
      <c r="G165" s="3">
        <v>1884</v>
      </c>
      <c r="H165" s="3">
        <v>2369</v>
      </c>
      <c r="I165" s="3">
        <v>2236</v>
      </c>
      <c r="J165" s="3">
        <v>2854</v>
      </c>
    </row>
    <row r="166" spans="1:10" x14ac:dyDescent="0.25">
      <c r="A166" s="3" t="s">
        <v>132</v>
      </c>
      <c r="B166" s="3" t="s">
        <v>86</v>
      </c>
      <c r="C166" s="3">
        <v>1488</v>
      </c>
      <c r="D166" s="3">
        <v>1395</v>
      </c>
      <c r="E166" s="3">
        <v>2644</v>
      </c>
      <c r="F166" s="3">
        <v>2154</v>
      </c>
      <c r="G166" s="3">
        <v>3869</v>
      </c>
      <c r="H166" s="3">
        <v>2105</v>
      </c>
      <c r="I166" s="3">
        <v>2200</v>
      </c>
      <c r="J166" s="3">
        <v>2929</v>
      </c>
    </row>
    <row r="167" spans="1:10" x14ac:dyDescent="0.25">
      <c r="A167" s="3" t="s">
        <v>132</v>
      </c>
      <c r="B167" s="3" t="s">
        <v>87</v>
      </c>
      <c r="C167" s="3">
        <v>2468</v>
      </c>
      <c r="D167" s="3">
        <v>2738</v>
      </c>
      <c r="E167" s="3">
        <v>2092</v>
      </c>
      <c r="F167" s="3">
        <v>2826</v>
      </c>
      <c r="G167" s="3">
        <v>3537</v>
      </c>
      <c r="H167" s="3">
        <v>2806</v>
      </c>
      <c r="I167" s="3">
        <v>2239</v>
      </c>
      <c r="J167" s="3">
        <v>2731</v>
      </c>
    </row>
    <row r="168" spans="1:10" x14ac:dyDescent="0.25">
      <c r="A168" s="3" t="s">
        <v>132</v>
      </c>
      <c r="B168" s="3" t="s">
        <v>88</v>
      </c>
      <c r="C168" s="3">
        <v>6692</v>
      </c>
      <c r="D168" s="3">
        <v>7141</v>
      </c>
      <c r="E168" s="3">
        <v>4222</v>
      </c>
      <c r="F168" s="3">
        <v>6101</v>
      </c>
      <c r="G168" s="3">
        <v>8629</v>
      </c>
      <c r="H168" s="3">
        <v>6138</v>
      </c>
      <c r="I168" s="3">
        <v>5609</v>
      </c>
      <c r="J168" s="3">
        <v>6844</v>
      </c>
    </row>
    <row r="169" spans="1:10" x14ac:dyDescent="0.25">
      <c r="A169" s="3" t="s">
        <v>132</v>
      </c>
      <c r="B169" s="3" t="s">
        <v>89</v>
      </c>
      <c r="C169" s="3">
        <v>12833</v>
      </c>
      <c r="D169" s="3">
        <v>13137</v>
      </c>
      <c r="E169" s="3">
        <v>7262</v>
      </c>
      <c r="F169" s="3">
        <v>10707</v>
      </c>
      <c r="G169" s="3">
        <v>17580</v>
      </c>
      <c r="H169" s="3">
        <v>13100</v>
      </c>
      <c r="I169" s="3">
        <v>12451</v>
      </c>
      <c r="J169" s="3">
        <v>12784</v>
      </c>
    </row>
    <row r="170" spans="1:10" x14ac:dyDescent="0.25">
      <c r="A170" s="3" t="s">
        <v>132</v>
      </c>
      <c r="B170" s="3" t="s">
        <v>90</v>
      </c>
      <c r="C170" s="3">
        <v>5241</v>
      </c>
      <c r="D170" s="3">
        <v>5437</v>
      </c>
      <c r="E170" s="3">
        <v>3197</v>
      </c>
      <c r="F170" s="3">
        <v>4615</v>
      </c>
      <c r="G170" s="3">
        <v>6731</v>
      </c>
      <c r="H170" s="3">
        <v>4790</v>
      </c>
      <c r="I170" s="3">
        <v>3560</v>
      </c>
      <c r="J170" s="3">
        <v>4783</v>
      </c>
    </row>
    <row r="171" spans="1:10" x14ac:dyDescent="0.25">
      <c r="A171" s="3" t="s">
        <v>132</v>
      </c>
      <c r="B171" s="3" t="s">
        <v>91</v>
      </c>
      <c r="C171" s="3">
        <v>4684</v>
      </c>
      <c r="D171" s="3">
        <v>5294</v>
      </c>
      <c r="E171" s="3">
        <v>4248</v>
      </c>
      <c r="F171" s="3">
        <v>4252</v>
      </c>
      <c r="G171" s="3">
        <v>5323</v>
      </c>
      <c r="H171" s="3">
        <v>4565</v>
      </c>
      <c r="I171" s="3">
        <v>3597</v>
      </c>
      <c r="J171" s="3">
        <v>4938</v>
      </c>
    </row>
    <row r="172" spans="1:10" x14ac:dyDescent="0.25">
      <c r="A172" s="3" t="s">
        <v>132</v>
      </c>
      <c r="B172" s="3" t="s">
        <v>92</v>
      </c>
      <c r="C172" s="3"/>
      <c r="D172" s="3"/>
      <c r="E172" s="3"/>
      <c r="F172" s="3"/>
      <c r="G172" s="3"/>
      <c r="H172" s="3">
        <v>2500</v>
      </c>
      <c r="I172" s="3">
        <v>1780</v>
      </c>
      <c r="J172" s="3">
        <v>3067</v>
      </c>
    </row>
    <row r="173" spans="1:10" x14ac:dyDescent="0.25">
      <c r="A173" s="3" t="s">
        <v>132</v>
      </c>
      <c r="B173" s="3" t="s">
        <v>93</v>
      </c>
      <c r="C173" s="3">
        <v>8521</v>
      </c>
      <c r="D173" s="3">
        <v>9611</v>
      </c>
      <c r="E173" s="3">
        <v>4991</v>
      </c>
      <c r="F173" s="3">
        <v>8837</v>
      </c>
      <c r="G173" s="3">
        <v>10756</v>
      </c>
      <c r="H173" s="3">
        <v>6574</v>
      </c>
      <c r="I173" s="3">
        <v>5183</v>
      </c>
      <c r="J173" s="3">
        <v>6506</v>
      </c>
    </row>
    <row r="174" spans="1:10" x14ac:dyDescent="0.25">
      <c r="A174" s="3" t="s">
        <v>132</v>
      </c>
      <c r="B174" s="3" t="s">
        <v>94</v>
      </c>
      <c r="C174" s="3">
        <v>4252</v>
      </c>
      <c r="D174" s="3">
        <v>4235</v>
      </c>
      <c r="E174" s="3">
        <v>3086</v>
      </c>
      <c r="F174" s="3">
        <v>4445</v>
      </c>
      <c r="G174" s="3">
        <v>5929</v>
      </c>
      <c r="H174" s="3">
        <v>4179</v>
      </c>
      <c r="I174" s="3">
        <v>2921</v>
      </c>
      <c r="J174" s="3">
        <v>4213</v>
      </c>
    </row>
    <row r="175" spans="1:10" x14ac:dyDescent="0.25">
      <c r="A175" s="3" t="s">
        <v>132</v>
      </c>
      <c r="B175" s="3" t="s">
        <v>95</v>
      </c>
      <c r="C175" s="3">
        <v>1733</v>
      </c>
      <c r="D175" s="3">
        <v>1914</v>
      </c>
      <c r="E175" s="3">
        <v>3866</v>
      </c>
      <c r="F175" s="3">
        <v>3115</v>
      </c>
      <c r="G175" s="3">
        <v>2832</v>
      </c>
      <c r="H175" s="3">
        <v>2869</v>
      </c>
      <c r="I175" s="3">
        <v>2108</v>
      </c>
      <c r="J175" s="3">
        <v>3345</v>
      </c>
    </row>
    <row r="176" spans="1:10" x14ac:dyDescent="0.25">
      <c r="A176" s="3" t="s">
        <v>132</v>
      </c>
      <c r="B176" s="3" t="s">
        <v>96</v>
      </c>
      <c r="C176" s="3">
        <v>4381</v>
      </c>
      <c r="D176" s="3">
        <v>4091</v>
      </c>
      <c r="E176" s="3">
        <v>3267</v>
      </c>
      <c r="F176" s="3">
        <v>3431</v>
      </c>
      <c r="G176" s="3">
        <v>5235</v>
      </c>
      <c r="H176" s="3">
        <v>3296</v>
      </c>
      <c r="I176" s="3">
        <v>2633</v>
      </c>
      <c r="J176" s="3">
        <v>3218</v>
      </c>
    </row>
    <row r="177" spans="1:10" x14ac:dyDescent="0.25">
      <c r="A177" s="3" t="s">
        <v>132</v>
      </c>
      <c r="B177" s="3" t="s">
        <v>97</v>
      </c>
      <c r="C177" s="3">
        <v>982</v>
      </c>
      <c r="D177" s="3">
        <v>952</v>
      </c>
      <c r="E177" s="3">
        <v>2627</v>
      </c>
      <c r="F177" s="3">
        <v>1727</v>
      </c>
      <c r="G177" s="3">
        <v>1030</v>
      </c>
      <c r="H177" s="3">
        <v>1656</v>
      </c>
      <c r="I177" s="3">
        <v>1488</v>
      </c>
      <c r="J177" s="3">
        <v>1381</v>
      </c>
    </row>
    <row r="178" spans="1:10" x14ac:dyDescent="0.25">
      <c r="A178" s="3" t="s">
        <v>132</v>
      </c>
      <c r="B178" s="3" t="s">
        <v>98</v>
      </c>
      <c r="C178" s="3">
        <v>851</v>
      </c>
      <c r="D178" s="3">
        <v>712</v>
      </c>
      <c r="E178" s="3">
        <v>1521</v>
      </c>
      <c r="F178" s="3">
        <v>1835</v>
      </c>
      <c r="G178" s="3">
        <v>1830</v>
      </c>
      <c r="H178" s="3">
        <v>2178</v>
      </c>
      <c r="I178" s="3">
        <v>1766</v>
      </c>
      <c r="J178" s="3">
        <v>1896</v>
      </c>
    </row>
    <row r="179" spans="1:10" x14ac:dyDescent="0.25">
      <c r="A179" s="3" t="s">
        <v>133</v>
      </c>
      <c r="B179" s="3" t="s">
        <v>83</v>
      </c>
      <c r="C179" s="3">
        <v>363</v>
      </c>
      <c r="D179" s="3">
        <v>272</v>
      </c>
      <c r="E179" s="3">
        <v>185</v>
      </c>
      <c r="F179" s="3">
        <v>240</v>
      </c>
      <c r="G179" s="3">
        <v>146</v>
      </c>
      <c r="H179" s="3">
        <v>258</v>
      </c>
      <c r="I179" s="3">
        <v>158</v>
      </c>
      <c r="J179" s="3">
        <v>195</v>
      </c>
    </row>
    <row r="180" spans="1:10" x14ac:dyDescent="0.25">
      <c r="A180" s="3" t="s">
        <v>133</v>
      </c>
      <c r="B180" s="3" t="s">
        <v>84</v>
      </c>
      <c r="C180" s="3">
        <v>443</v>
      </c>
      <c r="D180" s="3">
        <v>256</v>
      </c>
      <c r="E180" s="3">
        <v>331</v>
      </c>
      <c r="F180" s="3">
        <v>110</v>
      </c>
      <c r="G180" s="3">
        <v>106</v>
      </c>
      <c r="H180" s="3">
        <v>260</v>
      </c>
      <c r="I180" s="3">
        <v>215</v>
      </c>
      <c r="J180" s="3">
        <v>236</v>
      </c>
    </row>
    <row r="181" spans="1:10" x14ac:dyDescent="0.25">
      <c r="A181" s="3" t="s">
        <v>133</v>
      </c>
      <c r="B181" s="3" t="s">
        <v>85</v>
      </c>
      <c r="C181" s="3">
        <v>179</v>
      </c>
      <c r="D181" s="3">
        <v>148</v>
      </c>
      <c r="E181" s="3">
        <v>199</v>
      </c>
      <c r="F181" s="3">
        <v>72</v>
      </c>
      <c r="G181" s="3">
        <v>141</v>
      </c>
      <c r="H181" s="3">
        <v>258</v>
      </c>
      <c r="I181" s="3">
        <v>140</v>
      </c>
      <c r="J181" s="3">
        <v>216</v>
      </c>
    </row>
    <row r="182" spans="1:10" x14ac:dyDescent="0.25">
      <c r="A182" s="3" t="s">
        <v>133</v>
      </c>
      <c r="B182" s="3" t="s">
        <v>86</v>
      </c>
      <c r="C182" s="3">
        <v>357</v>
      </c>
      <c r="D182" s="3">
        <v>155</v>
      </c>
      <c r="E182" s="3">
        <v>179</v>
      </c>
      <c r="F182" s="3">
        <v>127</v>
      </c>
      <c r="G182" s="3">
        <v>120</v>
      </c>
      <c r="H182" s="3">
        <v>127</v>
      </c>
      <c r="I182" s="3">
        <v>175</v>
      </c>
      <c r="J182" s="3">
        <v>282</v>
      </c>
    </row>
    <row r="183" spans="1:10" x14ac:dyDescent="0.25">
      <c r="A183" s="3" t="s">
        <v>133</v>
      </c>
      <c r="B183" s="3" t="s">
        <v>87</v>
      </c>
      <c r="C183" s="3">
        <v>781</v>
      </c>
      <c r="D183" s="3">
        <v>474</v>
      </c>
      <c r="E183" s="3">
        <v>326</v>
      </c>
      <c r="F183" s="3">
        <v>210</v>
      </c>
      <c r="G183" s="3">
        <v>208</v>
      </c>
      <c r="H183" s="3">
        <v>320</v>
      </c>
      <c r="I183" s="3">
        <v>328</v>
      </c>
      <c r="J183" s="3">
        <v>218</v>
      </c>
    </row>
    <row r="184" spans="1:10" x14ac:dyDescent="0.25">
      <c r="A184" s="3" t="s">
        <v>133</v>
      </c>
      <c r="B184" s="3" t="s">
        <v>88</v>
      </c>
      <c r="C184" s="3">
        <v>977</v>
      </c>
      <c r="D184" s="3">
        <v>780</v>
      </c>
      <c r="E184" s="3">
        <v>374</v>
      </c>
      <c r="F184" s="3">
        <v>354</v>
      </c>
      <c r="G184" s="3">
        <v>369</v>
      </c>
      <c r="H184" s="3">
        <v>434</v>
      </c>
      <c r="I184" s="3">
        <v>541</v>
      </c>
      <c r="J184" s="3">
        <v>512</v>
      </c>
    </row>
    <row r="185" spans="1:10" x14ac:dyDescent="0.25">
      <c r="A185" s="3" t="s">
        <v>133</v>
      </c>
      <c r="B185" s="3" t="s">
        <v>89</v>
      </c>
      <c r="C185" s="3">
        <v>957</v>
      </c>
      <c r="D185" s="3">
        <v>544</v>
      </c>
      <c r="E185" s="3">
        <v>528</v>
      </c>
      <c r="F185" s="3">
        <v>267</v>
      </c>
      <c r="G185" s="3">
        <v>143</v>
      </c>
      <c r="H185" s="3">
        <v>424</v>
      </c>
      <c r="I185" s="3">
        <v>637</v>
      </c>
      <c r="J185" s="3">
        <v>418</v>
      </c>
    </row>
    <row r="186" spans="1:10" x14ac:dyDescent="0.25">
      <c r="A186" s="3" t="s">
        <v>133</v>
      </c>
      <c r="B186" s="3" t="s">
        <v>90</v>
      </c>
      <c r="C186" s="3">
        <v>1705</v>
      </c>
      <c r="D186" s="3">
        <v>1208</v>
      </c>
      <c r="E186" s="3">
        <v>459</v>
      </c>
      <c r="F186" s="3">
        <v>479</v>
      </c>
      <c r="G186" s="3">
        <v>434</v>
      </c>
      <c r="H186" s="3">
        <v>449</v>
      </c>
      <c r="I186" s="3">
        <v>534</v>
      </c>
      <c r="J186" s="3">
        <v>294</v>
      </c>
    </row>
    <row r="187" spans="1:10" x14ac:dyDescent="0.25">
      <c r="A187" s="3" t="s">
        <v>133</v>
      </c>
      <c r="B187" s="3" t="s">
        <v>91</v>
      </c>
      <c r="C187" s="3">
        <v>1783</v>
      </c>
      <c r="D187" s="3">
        <v>1304</v>
      </c>
      <c r="E187" s="3">
        <v>739</v>
      </c>
      <c r="F187" s="3">
        <v>404</v>
      </c>
      <c r="G187" s="3">
        <v>364</v>
      </c>
      <c r="H187" s="3">
        <v>569</v>
      </c>
      <c r="I187" s="3">
        <v>460</v>
      </c>
      <c r="J187" s="3">
        <v>231</v>
      </c>
    </row>
    <row r="188" spans="1:10" x14ac:dyDescent="0.25">
      <c r="A188" s="3" t="s">
        <v>133</v>
      </c>
      <c r="B188" s="3" t="s">
        <v>92</v>
      </c>
      <c r="C188" s="3"/>
      <c r="D188" s="3"/>
      <c r="E188" s="3"/>
      <c r="F188" s="3"/>
      <c r="G188" s="3"/>
      <c r="H188" s="3">
        <v>361</v>
      </c>
      <c r="I188" s="3">
        <v>241</v>
      </c>
      <c r="J188" s="3">
        <v>241</v>
      </c>
    </row>
    <row r="189" spans="1:10" x14ac:dyDescent="0.25">
      <c r="A189" s="3" t="s">
        <v>133</v>
      </c>
      <c r="B189" s="3" t="s">
        <v>93</v>
      </c>
      <c r="C189" s="3">
        <v>3051</v>
      </c>
      <c r="D189" s="3">
        <v>2251</v>
      </c>
      <c r="E189" s="3">
        <v>788</v>
      </c>
      <c r="F189" s="3">
        <v>755</v>
      </c>
      <c r="G189" s="3">
        <v>734</v>
      </c>
      <c r="H189" s="3">
        <v>598</v>
      </c>
      <c r="I189" s="3">
        <v>538</v>
      </c>
      <c r="J189" s="3">
        <v>570</v>
      </c>
    </row>
    <row r="190" spans="1:10" x14ac:dyDescent="0.25">
      <c r="A190" s="3" t="s">
        <v>133</v>
      </c>
      <c r="B190" s="3" t="s">
        <v>94</v>
      </c>
      <c r="C190" s="3">
        <v>2756</v>
      </c>
      <c r="D190" s="3">
        <v>2079</v>
      </c>
      <c r="E190" s="3">
        <v>909</v>
      </c>
      <c r="F190" s="3">
        <v>976</v>
      </c>
      <c r="G190" s="3">
        <v>1111</v>
      </c>
      <c r="H190" s="3">
        <v>1002</v>
      </c>
      <c r="I190" s="3">
        <v>681</v>
      </c>
      <c r="J190" s="3">
        <v>703</v>
      </c>
    </row>
    <row r="191" spans="1:10" x14ac:dyDescent="0.25">
      <c r="A191" s="3" t="s">
        <v>133</v>
      </c>
      <c r="B191" s="3" t="s">
        <v>95</v>
      </c>
      <c r="C191" s="3">
        <v>743</v>
      </c>
      <c r="D191" s="3">
        <v>582</v>
      </c>
      <c r="E191" s="3">
        <v>498</v>
      </c>
      <c r="F191" s="3">
        <v>543</v>
      </c>
      <c r="G191" s="3">
        <v>543</v>
      </c>
      <c r="H191" s="3">
        <v>531</v>
      </c>
      <c r="I191" s="3">
        <v>413</v>
      </c>
      <c r="J191" s="3">
        <v>516</v>
      </c>
    </row>
    <row r="192" spans="1:10" x14ac:dyDescent="0.25">
      <c r="A192" s="3" t="s">
        <v>133</v>
      </c>
      <c r="B192" s="3" t="s">
        <v>96</v>
      </c>
      <c r="C192" s="3">
        <v>1887</v>
      </c>
      <c r="D192" s="3">
        <v>1367</v>
      </c>
      <c r="E192" s="3">
        <v>1125</v>
      </c>
      <c r="F192" s="3">
        <v>643</v>
      </c>
      <c r="G192" s="3">
        <v>952</v>
      </c>
      <c r="H192" s="3">
        <v>845</v>
      </c>
      <c r="I192" s="3">
        <v>586</v>
      </c>
      <c r="J192" s="3">
        <v>706</v>
      </c>
    </row>
    <row r="193" spans="1:10" x14ac:dyDescent="0.25">
      <c r="A193" s="3" t="s">
        <v>133</v>
      </c>
      <c r="B193" s="3" t="s">
        <v>97</v>
      </c>
      <c r="C193" s="3">
        <v>204</v>
      </c>
      <c r="D193" s="3">
        <v>128</v>
      </c>
      <c r="E193" s="3">
        <v>230</v>
      </c>
      <c r="F193" s="3">
        <v>138</v>
      </c>
      <c r="G193" s="3">
        <v>122</v>
      </c>
      <c r="H193" s="3">
        <v>131</v>
      </c>
      <c r="I193" s="3">
        <v>128</v>
      </c>
      <c r="J193" s="3">
        <v>68</v>
      </c>
    </row>
    <row r="194" spans="1:10" x14ac:dyDescent="0.25">
      <c r="A194" s="3" t="s">
        <v>133</v>
      </c>
      <c r="B194" s="3" t="s">
        <v>98</v>
      </c>
      <c r="C194" s="3">
        <v>138</v>
      </c>
      <c r="D194" s="3">
        <v>50</v>
      </c>
      <c r="E194" s="3">
        <v>67</v>
      </c>
      <c r="F194" s="3">
        <v>77</v>
      </c>
      <c r="G194" s="3">
        <v>62</v>
      </c>
      <c r="H194" s="3">
        <v>146</v>
      </c>
      <c r="I194" s="3">
        <v>77</v>
      </c>
      <c r="J194" s="3">
        <v>68</v>
      </c>
    </row>
    <row r="195" spans="1:10" x14ac:dyDescent="0.25">
      <c r="A195" s="3" t="s">
        <v>130</v>
      </c>
      <c r="B195" s="3" t="s">
        <v>83</v>
      </c>
      <c r="C195" s="3"/>
      <c r="D195" s="3"/>
      <c r="E195" s="3"/>
      <c r="F195" s="3"/>
      <c r="G195" s="3"/>
      <c r="H195" s="3">
        <v>1</v>
      </c>
      <c r="I195" s="3"/>
      <c r="J195" s="3"/>
    </row>
    <row r="196" spans="1:10" x14ac:dyDescent="0.25">
      <c r="A196" s="3" t="s">
        <v>130</v>
      </c>
      <c r="B196" s="3" t="s">
        <v>84</v>
      </c>
      <c r="C196" s="3"/>
      <c r="D196" s="3"/>
      <c r="E196" s="3"/>
      <c r="F196" s="3"/>
      <c r="G196" s="3"/>
      <c r="H196" s="3">
        <v>4</v>
      </c>
      <c r="I196" s="3"/>
      <c r="J196" s="3"/>
    </row>
    <row r="197" spans="1:10" x14ac:dyDescent="0.25">
      <c r="A197" s="3" t="s">
        <v>130</v>
      </c>
      <c r="B197" s="3" t="s">
        <v>85</v>
      </c>
      <c r="C197" s="3">
        <v>1</v>
      </c>
      <c r="D197" s="3"/>
      <c r="E197" s="3"/>
      <c r="F197" s="3"/>
      <c r="G197" s="3"/>
      <c r="H197" s="3">
        <v>1</v>
      </c>
      <c r="I197" s="3"/>
      <c r="J197" s="3"/>
    </row>
    <row r="198" spans="1:10" x14ac:dyDescent="0.25">
      <c r="A198" s="3" t="s">
        <v>130</v>
      </c>
      <c r="B198" s="3" t="s">
        <v>86</v>
      </c>
      <c r="C198" s="3">
        <v>6</v>
      </c>
      <c r="D198" s="3"/>
      <c r="E198" s="3"/>
      <c r="F198" s="3">
        <v>1</v>
      </c>
      <c r="G198" s="3"/>
      <c r="H198" s="3">
        <v>2</v>
      </c>
      <c r="I198" s="3"/>
      <c r="J198" s="3"/>
    </row>
    <row r="199" spans="1:10" x14ac:dyDescent="0.25">
      <c r="A199" s="3" t="s">
        <v>130</v>
      </c>
      <c r="B199" s="3" t="s">
        <v>87</v>
      </c>
      <c r="C199" s="3">
        <v>1</v>
      </c>
      <c r="D199" s="3"/>
      <c r="E199" s="3"/>
      <c r="F199" s="3">
        <v>2</v>
      </c>
      <c r="G199" s="3"/>
      <c r="H199" s="3">
        <v>1</v>
      </c>
      <c r="I199" s="3"/>
      <c r="J199" s="3"/>
    </row>
    <row r="200" spans="1:10" x14ac:dyDescent="0.25">
      <c r="A200" s="3" t="s">
        <v>130</v>
      </c>
      <c r="B200" s="3" t="s">
        <v>88</v>
      </c>
      <c r="C200" s="3">
        <v>2</v>
      </c>
      <c r="D200" s="3"/>
      <c r="E200" s="3"/>
      <c r="F200" s="3">
        <v>7</v>
      </c>
      <c r="G200" s="3"/>
      <c r="H200" s="3">
        <v>4</v>
      </c>
      <c r="I200" s="3"/>
      <c r="J200" s="3"/>
    </row>
    <row r="201" spans="1:10" x14ac:dyDescent="0.25">
      <c r="A201" s="3" t="s">
        <v>130</v>
      </c>
      <c r="B201" s="3" t="s">
        <v>89</v>
      </c>
      <c r="C201" s="3">
        <v>20</v>
      </c>
      <c r="D201" s="3"/>
      <c r="E201" s="3"/>
      <c r="F201" s="3">
        <v>7</v>
      </c>
      <c r="G201" s="3"/>
      <c r="H201" s="3">
        <v>6</v>
      </c>
      <c r="I201" s="3"/>
      <c r="J201" s="3"/>
    </row>
    <row r="202" spans="1:10" x14ac:dyDescent="0.25">
      <c r="A202" s="3" t="s">
        <v>130</v>
      </c>
      <c r="B202" s="3" t="s">
        <v>90</v>
      </c>
      <c r="C202" s="3">
        <v>4</v>
      </c>
      <c r="D202" s="3"/>
      <c r="E202" s="3"/>
      <c r="F202" s="3">
        <v>3</v>
      </c>
      <c r="G202" s="3"/>
      <c r="H202" s="3">
        <v>5</v>
      </c>
      <c r="I202" s="3"/>
      <c r="J202" s="3"/>
    </row>
    <row r="203" spans="1:10" x14ac:dyDescent="0.25">
      <c r="A203" s="3" t="s">
        <v>130</v>
      </c>
      <c r="B203" s="3" t="s">
        <v>91</v>
      </c>
      <c r="C203" s="3">
        <v>5</v>
      </c>
      <c r="D203" s="3"/>
      <c r="E203" s="3"/>
      <c r="F203" s="3">
        <v>2</v>
      </c>
      <c r="G203" s="3"/>
      <c r="H203" s="3">
        <v>9</v>
      </c>
      <c r="I203" s="3"/>
      <c r="J203" s="3"/>
    </row>
    <row r="204" spans="1:10" x14ac:dyDescent="0.25">
      <c r="A204" s="3" t="s">
        <v>130</v>
      </c>
      <c r="B204" s="3" t="s">
        <v>92</v>
      </c>
      <c r="C204" s="3"/>
      <c r="D204" s="3"/>
      <c r="E204" s="3"/>
      <c r="F204" s="3"/>
      <c r="G204" s="3"/>
      <c r="H204" s="3">
        <v>4</v>
      </c>
      <c r="I204" s="3"/>
      <c r="J204" s="3"/>
    </row>
    <row r="205" spans="1:10" x14ac:dyDescent="0.25">
      <c r="A205" s="3" t="s">
        <v>130</v>
      </c>
      <c r="B205" s="3" t="s">
        <v>93</v>
      </c>
      <c r="C205" s="3">
        <v>5</v>
      </c>
      <c r="D205" s="3"/>
      <c r="E205" s="3"/>
      <c r="F205" s="3">
        <v>7</v>
      </c>
      <c r="G205" s="3"/>
      <c r="H205" s="3">
        <v>5</v>
      </c>
      <c r="I205" s="3"/>
      <c r="J205" s="3"/>
    </row>
    <row r="206" spans="1:10" x14ac:dyDescent="0.25">
      <c r="A206" s="3" t="s">
        <v>130</v>
      </c>
      <c r="B206" s="3" t="s">
        <v>94</v>
      </c>
      <c r="C206" s="3">
        <v>4</v>
      </c>
      <c r="D206" s="3"/>
      <c r="E206" s="3"/>
      <c r="F206" s="3">
        <v>15</v>
      </c>
      <c r="G206" s="3"/>
      <c r="H206" s="3">
        <v>8</v>
      </c>
      <c r="I206" s="3"/>
      <c r="J206" s="3"/>
    </row>
    <row r="207" spans="1:10" x14ac:dyDescent="0.25">
      <c r="A207" s="3" t="s">
        <v>130</v>
      </c>
      <c r="B207" s="3" t="s">
        <v>95</v>
      </c>
      <c r="C207" s="3">
        <v>1</v>
      </c>
      <c r="D207" s="3"/>
      <c r="E207" s="3"/>
      <c r="F207" s="3">
        <v>2</v>
      </c>
      <c r="G207" s="3"/>
      <c r="H207" s="3">
        <v>3</v>
      </c>
      <c r="I207" s="3"/>
      <c r="J207" s="3"/>
    </row>
    <row r="208" spans="1:10" x14ac:dyDescent="0.25">
      <c r="A208" s="3" t="s">
        <v>130</v>
      </c>
      <c r="B208" s="3" t="s">
        <v>96</v>
      </c>
      <c r="C208" s="3">
        <v>3</v>
      </c>
      <c r="D208" s="3"/>
      <c r="E208" s="3"/>
      <c r="F208" s="3">
        <v>3</v>
      </c>
      <c r="G208" s="3"/>
      <c r="H208" s="3">
        <v>5</v>
      </c>
      <c r="I208" s="3"/>
      <c r="J208" s="3"/>
    </row>
    <row r="209" spans="1:10" x14ac:dyDescent="0.25">
      <c r="A209" s="3" t="s">
        <v>130</v>
      </c>
      <c r="B209" s="3" t="s">
        <v>97</v>
      </c>
      <c r="C209" s="3">
        <v>3</v>
      </c>
      <c r="D209" s="3"/>
      <c r="E209" s="3"/>
      <c r="F209" s="3"/>
      <c r="G209" s="3"/>
      <c r="H209" s="3">
        <v>2</v>
      </c>
      <c r="I209" s="3"/>
      <c r="J209" s="3"/>
    </row>
    <row r="210" spans="1:10" x14ac:dyDescent="0.25">
      <c r="A210" s="3" t="s">
        <v>130</v>
      </c>
      <c r="B210" s="3" t="s">
        <v>98</v>
      </c>
      <c r="C210" s="3">
        <v>1</v>
      </c>
      <c r="D210" s="3"/>
      <c r="E210" s="3"/>
      <c r="F210" s="3">
        <v>4</v>
      </c>
      <c r="G210" s="3"/>
      <c r="H210" s="3">
        <v>1</v>
      </c>
      <c r="I210" s="3"/>
      <c r="J210" s="3"/>
    </row>
  </sheetData>
  <mergeCells count="4">
    <mergeCell ref="A5:J5"/>
    <mergeCell ref="A57:J57"/>
    <mergeCell ref="A109:J109"/>
    <mergeCell ref="A161:J161"/>
  </mergeCells>
  <pageMargins left="0.7" right="0.7" top="0.75" bottom="0.75" header="0.3" footer="0.3"/>
  <pageSetup paperSize="9" orientation="portrait" horizontalDpi="300" verticalDpi="30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J42"/>
  <sheetViews>
    <sheetView workbookViewId="0"/>
  </sheetViews>
  <sheetFormatPr baseColWidth="10" defaultColWidth="11.42578125" defaultRowHeight="15" x14ac:dyDescent="0.25"/>
  <cols>
    <col min="1" max="1" width="8.7109375" bestFit="1" customWidth="1"/>
    <col min="2" max="2" width="12.42578125" bestFit="1" customWidth="1"/>
  </cols>
  <sheetData>
    <row r="1" spans="1:10" x14ac:dyDescent="0.25">
      <c r="A1" s="5" t="str">
        <f>HYPERLINK("#'Indice'!A1", "Indice")</f>
        <v>Indice</v>
      </c>
    </row>
    <row r="2" spans="1:10" x14ac:dyDescent="0.25">
      <c r="A2" s="15" t="s">
        <v>131</v>
      </c>
    </row>
    <row r="3" spans="1:10" x14ac:dyDescent="0.25">
      <c r="A3" s="8" t="s">
        <v>62</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1" t="s">
        <v>132</v>
      </c>
      <c r="B7" s="1" t="s">
        <v>99</v>
      </c>
      <c r="C7" s="1">
        <v>90.062034130096393</v>
      </c>
      <c r="D7" s="1">
        <v>92.799973487854004</v>
      </c>
      <c r="E7" s="1">
        <v>90.8783793449402</v>
      </c>
      <c r="F7" s="1">
        <v>94.281011819839506</v>
      </c>
      <c r="G7" s="1">
        <v>96.036660671234102</v>
      </c>
      <c r="H7" s="1">
        <v>92.901074886321993</v>
      </c>
      <c r="I7" s="1">
        <v>92.002224922180204</v>
      </c>
      <c r="J7" s="1">
        <v>94.093757867813096</v>
      </c>
    </row>
    <row r="8" spans="1:10" x14ac:dyDescent="0.25">
      <c r="A8" s="1" t="s">
        <v>132</v>
      </c>
      <c r="B8" s="1" t="s">
        <v>100</v>
      </c>
      <c r="C8" s="1">
        <v>92.589616775512695</v>
      </c>
      <c r="D8" s="1">
        <v>94.643741846084595</v>
      </c>
      <c r="E8" s="1">
        <v>93.098878860473604</v>
      </c>
      <c r="F8" s="1">
        <v>95.693814754486098</v>
      </c>
      <c r="G8" s="1">
        <v>97.1875190734863</v>
      </c>
      <c r="H8" s="1">
        <v>94.520360231399494</v>
      </c>
      <c r="I8" s="1">
        <v>92.136406898498507</v>
      </c>
      <c r="J8" s="1">
        <v>95.190215110778794</v>
      </c>
    </row>
    <row r="9" spans="1:10" x14ac:dyDescent="0.25">
      <c r="A9" s="1" t="s">
        <v>133</v>
      </c>
      <c r="B9" s="1" t="s">
        <v>99</v>
      </c>
      <c r="C9" s="1">
        <v>9.8535440862178802</v>
      </c>
      <c r="D9" s="1">
        <v>7.2000280022621199</v>
      </c>
      <c r="E9" s="1">
        <v>9.12162289023399</v>
      </c>
      <c r="F9" s="1">
        <v>5.6348472833633396</v>
      </c>
      <c r="G9" s="1">
        <v>3.9633419364690798</v>
      </c>
      <c r="H9" s="1">
        <v>7.0187091827392596</v>
      </c>
      <c r="I9" s="1">
        <v>7.9977735877037004</v>
      </c>
      <c r="J9" s="1">
        <v>5.9062417596578598</v>
      </c>
    </row>
    <row r="10" spans="1:10" x14ac:dyDescent="0.25">
      <c r="A10" s="1" t="s">
        <v>133</v>
      </c>
      <c r="B10" s="1" t="s">
        <v>100</v>
      </c>
      <c r="C10" s="1">
        <v>7.3151312768459302</v>
      </c>
      <c r="D10" s="1">
        <v>5.3562555462121999</v>
      </c>
      <c r="E10" s="1">
        <v>6.9011226296424901</v>
      </c>
      <c r="F10" s="1">
        <v>4.2396299540996596</v>
      </c>
      <c r="G10" s="1">
        <v>2.81248018145561</v>
      </c>
      <c r="H10" s="1">
        <v>5.43637610971928</v>
      </c>
      <c r="I10" s="1">
        <v>7.8635908663272902</v>
      </c>
      <c r="J10" s="1">
        <v>4.8097871243953696</v>
      </c>
    </row>
    <row r="11" spans="1:10" x14ac:dyDescent="0.25">
      <c r="A11" s="1" t="s">
        <v>130</v>
      </c>
      <c r="B11" s="1" t="s">
        <v>99</v>
      </c>
      <c r="C11" s="1">
        <v>8.44198453705758E-2</v>
      </c>
      <c r="D11" s="1"/>
      <c r="E11" s="1"/>
      <c r="F11" s="1">
        <v>8.4142439300194397E-2</v>
      </c>
      <c r="G11" s="1"/>
      <c r="H11" s="1">
        <v>8.0214440822601304E-2</v>
      </c>
      <c r="I11" s="1"/>
      <c r="J11" s="1"/>
    </row>
    <row r="12" spans="1:10" x14ac:dyDescent="0.25">
      <c r="A12" s="1" t="s">
        <v>130</v>
      </c>
      <c r="B12" s="1" t="s">
        <v>100</v>
      </c>
      <c r="C12" s="1">
        <v>9.5251773018389899E-2</v>
      </c>
      <c r="D12" s="1"/>
      <c r="E12" s="1"/>
      <c r="F12" s="1">
        <v>6.6556705860421103E-2</v>
      </c>
      <c r="G12" s="1"/>
      <c r="H12" s="1">
        <v>4.3263818952255E-2</v>
      </c>
      <c r="I12" s="1"/>
      <c r="J12" s="1"/>
    </row>
    <row r="15" spans="1:10" x14ac:dyDescent="0.25">
      <c r="A15" s="31" t="s">
        <v>78</v>
      </c>
      <c r="B15" s="31"/>
      <c r="C15" s="31"/>
      <c r="D15" s="31"/>
      <c r="E15" s="31"/>
      <c r="F15" s="31"/>
      <c r="G15" s="31"/>
      <c r="H15" s="31"/>
      <c r="I15" s="31"/>
      <c r="J15" s="31"/>
    </row>
    <row r="16" spans="1:10" x14ac:dyDescent="0.25">
      <c r="A16" s="4" t="s">
        <v>64</v>
      </c>
      <c r="B16" s="4" t="s">
        <v>5</v>
      </c>
      <c r="C16" s="4" t="s">
        <v>65</v>
      </c>
      <c r="D16" s="4" t="s">
        <v>66</v>
      </c>
      <c r="E16" s="4" t="s">
        <v>67</v>
      </c>
      <c r="F16" s="4" t="s">
        <v>68</v>
      </c>
      <c r="G16" s="4" t="s">
        <v>69</v>
      </c>
      <c r="H16" s="4" t="s">
        <v>70</v>
      </c>
      <c r="I16" s="4" t="s">
        <v>71</v>
      </c>
      <c r="J16" s="4" t="s">
        <v>72</v>
      </c>
    </row>
    <row r="17" spans="1:10" x14ac:dyDescent="0.25">
      <c r="A17" s="2" t="s">
        <v>132</v>
      </c>
      <c r="B17" s="2" t="s">
        <v>99</v>
      </c>
      <c r="C17" s="2">
        <v>0.22503237705677701</v>
      </c>
      <c r="D17" s="2">
        <v>0.21503763273358301</v>
      </c>
      <c r="E17" s="2">
        <v>0.43127061799168598</v>
      </c>
      <c r="F17" s="2">
        <v>0.19343817839399</v>
      </c>
      <c r="G17" s="2">
        <v>0.144374649971724</v>
      </c>
      <c r="H17" s="2">
        <v>0.222000409848988</v>
      </c>
      <c r="I17" s="2">
        <v>0.255938665941358</v>
      </c>
      <c r="J17" s="2">
        <v>0.17991698114201399</v>
      </c>
    </row>
    <row r="18" spans="1:10" x14ac:dyDescent="0.25">
      <c r="A18" s="2" t="s">
        <v>132</v>
      </c>
      <c r="B18" s="2" t="s">
        <v>100</v>
      </c>
      <c r="C18" s="2">
        <v>0.30534875113517002</v>
      </c>
      <c r="D18" s="2">
        <v>0.22462890483438999</v>
      </c>
      <c r="E18" s="2">
        <v>0.43786722235381598</v>
      </c>
      <c r="F18" s="2">
        <v>0.213538925163448</v>
      </c>
      <c r="G18" s="2">
        <v>0.121694873087108</v>
      </c>
      <c r="H18" s="2">
        <v>0.19512805156409699</v>
      </c>
      <c r="I18" s="2">
        <v>0.23861804511398099</v>
      </c>
      <c r="J18" s="2">
        <v>0.16232280759140799</v>
      </c>
    </row>
    <row r="19" spans="1:10" x14ac:dyDescent="0.25">
      <c r="A19" s="2" t="s">
        <v>133</v>
      </c>
      <c r="B19" s="2" t="s">
        <v>99</v>
      </c>
      <c r="C19" s="2">
        <v>0.22386556956917</v>
      </c>
      <c r="D19" s="2">
        <v>0.21503763273358301</v>
      </c>
      <c r="E19" s="2">
        <v>0.43127061799168598</v>
      </c>
      <c r="F19" s="2">
        <v>0.190922874026</v>
      </c>
      <c r="G19" s="2">
        <v>0.144374649971724</v>
      </c>
      <c r="H19" s="2">
        <v>0.22143509704619599</v>
      </c>
      <c r="I19" s="2">
        <v>0.255938665941358</v>
      </c>
      <c r="J19" s="2">
        <v>0.17991698114201399</v>
      </c>
    </row>
    <row r="20" spans="1:10" x14ac:dyDescent="0.25">
      <c r="A20" s="2" t="s">
        <v>133</v>
      </c>
      <c r="B20" s="2" t="s">
        <v>100</v>
      </c>
      <c r="C20" s="2">
        <v>0.30432981438934797</v>
      </c>
      <c r="D20" s="2">
        <v>0.22462890483438999</v>
      </c>
      <c r="E20" s="2">
        <v>0.43786722235381598</v>
      </c>
      <c r="F20" s="2">
        <v>0.21125976927578399</v>
      </c>
      <c r="G20" s="2">
        <v>0.121694873087108</v>
      </c>
      <c r="H20" s="2">
        <v>0.195047550369054</v>
      </c>
      <c r="I20" s="2">
        <v>0.23861804511398099</v>
      </c>
      <c r="J20" s="2">
        <v>0.16232280759140799</v>
      </c>
    </row>
    <row r="21" spans="1:10" x14ac:dyDescent="0.25">
      <c r="A21" s="2" t="s">
        <v>130</v>
      </c>
      <c r="B21" s="2" t="s">
        <v>99</v>
      </c>
      <c r="C21" s="2">
        <v>2.1615314472001001E-2</v>
      </c>
      <c r="D21" s="2"/>
      <c r="E21" s="2"/>
      <c r="F21" s="2">
        <v>2.22151706111617E-2</v>
      </c>
      <c r="G21" s="2"/>
      <c r="H21" s="2">
        <v>1.4620587171521E-2</v>
      </c>
      <c r="I21" s="2"/>
      <c r="J21" s="2"/>
    </row>
    <row r="22" spans="1:10" x14ac:dyDescent="0.25">
      <c r="A22" s="2" t="s">
        <v>130</v>
      </c>
      <c r="B22" s="2" t="s">
        <v>100</v>
      </c>
      <c r="C22" s="2">
        <v>3.2501388341188403E-2</v>
      </c>
      <c r="D22" s="2"/>
      <c r="E22" s="2"/>
      <c r="F22" s="2">
        <v>1.9497609173413401E-2</v>
      </c>
      <c r="G22" s="2"/>
      <c r="H22" s="2">
        <v>1.38108269311488E-2</v>
      </c>
      <c r="I22" s="2"/>
      <c r="J22" s="2"/>
    </row>
    <row r="25" spans="1:10" x14ac:dyDescent="0.25">
      <c r="A25" s="31" t="s">
        <v>79</v>
      </c>
      <c r="B25" s="31"/>
      <c r="C25" s="31"/>
      <c r="D25" s="31"/>
      <c r="E25" s="31"/>
      <c r="F25" s="31"/>
      <c r="G25" s="31"/>
      <c r="H25" s="31"/>
      <c r="I25" s="31"/>
      <c r="J25" s="31"/>
    </row>
    <row r="26" spans="1:10" x14ac:dyDescent="0.25">
      <c r="A26" s="4" t="s">
        <v>64</v>
      </c>
      <c r="B26" s="4" t="s">
        <v>5</v>
      </c>
      <c r="C26" s="4" t="s">
        <v>65</v>
      </c>
      <c r="D26" s="4" t="s">
        <v>66</v>
      </c>
      <c r="E26" s="4" t="s">
        <v>67</v>
      </c>
      <c r="F26" s="4" t="s">
        <v>68</v>
      </c>
      <c r="G26" s="4" t="s">
        <v>69</v>
      </c>
      <c r="H26" s="4" t="s">
        <v>70</v>
      </c>
      <c r="I26" s="4" t="s">
        <v>71</v>
      </c>
      <c r="J26" s="4" t="s">
        <v>72</v>
      </c>
    </row>
    <row r="27" spans="1:10" x14ac:dyDescent="0.25">
      <c r="A27" s="3" t="s">
        <v>132</v>
      </c>
      <c r="B27" s="3" t="s">
        <v>99</v>
      </c>
      <c r="C27" s="3">
        <v>2849516</v>
      </c>
      <c r="D27" s="3">
        <v>3067968</v>
      </c>
      <c r="E27" s="3">
        <v>2981984</v>
      </c>
      <c r="F27" s="3">
        <v>3356997</v>
      </c>
      <c r="G27" s="3">
        <v>3495428</v>
      </c>
      <c r="H27" s="3">
        <v>3409620</v>
      </c>
      <c r="I27" s="3">
        <v>3330591</v>
      </c>
      <c r="J27" s="3">
        <v>3444637</v>
      </c>
    </row>
    <row r="28" spans="1:10" x14ac:dyDescent="0.25">
      <c r="A28" s="3" t="s">
        <v>132</v>
      </c>
      <c r="B28" s="3" t="s">
        <v>100</v>
      </c>
      <c r="C28" s="3">
        <v>1173266</v>
      </c>
      <c r="D28" s="3">
        <v>1400028</v>
      </c>
      <c r="E28" s="3">
        <v>1691237</v>
      </c>
      <c r="F28" s="3">
        <v>1779970</v>
      </c>
      <c r="G28" s="3">
        <v>1944939</v>
      </c>
      <c r="H28" s="3">
        <v>2200037</v>
      </c>
      <c r="I28" s="3">
        <v>2599638</v>
      </c>
      <c r="J28" s="3">
        <v>3176723</v>
      </c>
    </row>
    <row r="29" spans="1:10" x14ac:dyDescent="0.25">
      <c r="A29" s="3" t="s">
        <v>133</v>
      </c>
      <c r="B29" s="3" t="s">
        <v>99</v>
      </c>
      <c r="C29" s="3">
        <v>311761</v>
      </c>
      <c r="D29" s="3">
        <v>238033</v>
      </c>
      <c r="E29" s="3">
        <v>299307</v>
      </c>
      <c r="F29" s="3">
        <v>200636</v>
      </c>
      <c r="G29" s="3">
        <v>144253</v>
      </c>
      <c r="H29" s="3">
        <v>257598</v>
      </c>
      <c r="I29" s="3">
        <v>289529</v>
      </c>
      <c r="J29" s="3">
        <v>216219</v>
      </c>
    </row>
    <row r="30" spans="1:10" x14ac:dyDescent="0.25">
      <c r="A30" s="3" t="s">
        <v>133</v>
      </c>
      <c r="B30" s="3" t="s">
        <v>100</v>
      </c>
      <c r="C30" s="3">
        <v>92695</v>
      </c>
      <c r="D30" s="3">
        <v>79233</v>
      </c>
      <c r="E30" s="3">
        <v>125366</v>
      </c>
      <c r="F30" s="3">
        <v>78860</v>
      </c>
      <c r="G30" s="3">
        <v>56284</v>
      </c>
      <c r="H30" s="3">
        <v>126536</v>
      </c>
      <c r="I30" s="3">
        <v>221872</v>
      </c>
      <c r="J30" s="3">
        <v>160514</v>
      </c>
    </row>
    <row r="31" spans="1:10" x14ac:dyDescent="0.25">
      <c r="A31" s="3" t="s">
        <v>130</v>
      </c>
      <c r="B31" s="3" t="s">
        <v>99</v>
      </c>
      <c r="C31" s="3">
        <v>2671</v>
      </c>
      <c r="D31" s="3"/>
      <c r="E31" s="3"/>
      <c r="F31" s="3">
        <v>2996</v>
      </c>
      <c r="G31" s="3"/>
      <c r="H31" s="3">
        <v>2944</v>
      </c>
      <c r="I31" s="3"/>
      <c r="J31" s="3"/>
    </row>
    <row r="32" spans="1:10" x14ac:dyDescent="0.25">
      <c r="A32" s="3" t="s">
        <v>130</v>
      </c>
      <c r="B32" s="3" t="s">
        <v>100</v>
      </c>
      <c r="C32" s="3">
        <v>1207</v>
      </c>
      <c r="D32" s="3"/>
      <c r="E32" s="3"/>
      <c r="F32" s="3">
        <v>1238</v>
      </c>
      <c r="G32" s="3"/>
      <c r="H32" s="3">
        <v>1007</v>
      </c>
      <c r="I32" s="3"/>
      <c r="J32" s="3"/>
    </row>
    <row r="35" spans="1:10" x14ac:dyDescent="0.25">
      <c r="A35" s="31" t="s">
        <v>80</v>
      </c>
      <c r="B35" s="31"/>
      <c r="C35" s="31"/>
      <c r="D35" s="31"/>
      <c r="E35" s="31"/>
      <c r="F35" s="31"/>
      <c r="G35" s="31"/>
      <c r="H35" s="31"/>
      <c r="I35" s="31"/>
      <c r="J35" s="31"/>
    </row>
    <row r="36" spans="1:10" x14ac:dyDescent="0.25">
      <c r="A36" s="4" t="s">
        <v>64</v>
      </c>
      <c r="B36" s="4" t="s">
        <v>5</v>
      </c>
      <c r="C36" s="4" t="s">
        <v>65</v>
      </c>
      <c r="D36" s="4" t="s">
        <v>66</v>
      </c>
      <c r="E36" s="4" t="s">
        <v>67</v>
      </c>
      <c r="F36" s="4" t="s">
        <v>68</v>
      </c>
      <c r="G36" s="4" t="s">
        <v>69</v>
      </c>
      <c r="H36" s="4" t="s">
        <v>70</v>
      </c>
      <c r="I36" s="4" t="s">
        <v>71</v>
      </c>
      <c r="J36" s="4" t="s">
        <v>72</v>
      </c>
    </row>
    <row r="37" spans="1:10" x14ac:dyDescent="0.25">
      <c r="A37" s="3" t="s">
        <v>132</v>
      </c>
      <c r="B37" s="3" t="s">
        <v>99</v>
      </c>
      <c r="C37" s="3">
        <v>41342</v>
      </c>
      <c r="D37" s="3">
        <v>41165</v>
      </c>
      <c r="E37" s="3">
        <v>32026</v>
      </c>
      <c r="F37" s="3">
        <v>38048</v>
      </c>
      <c r="G37" s="3">
        <v>48168</v>
      </c>
      <c r="H37" s="3">
        <v>37029</v>
      </c>
      <c r="I37" s="3">
        <v>26901</v>
      </c>
      <c r="J37" s="3">
        <v>31843</v>
      </c>
    </row>
    <row r="38" spans="1:10" x14ac:dyDescent="0.25">
      <c r="A38" s="3" t="s">
        <v>132</v>
      </c>
      <c r="B38" s="3" t="s">
        <v>100</v>
      </c>
      <c r="C38" s="3">
        <v>15936</v>
      </c>
      <c r="D38" s="3">
        <v>18697</v>
      </c>
      <c r="E38" s="3">
        <v>20121</v>
      </c>
      <c r="F38" s="3">
        <v>23229</v>
      </c>
      <c r="G38" s="3">
        <v>30164</v>
      </c>
      <c r="H38" s="3">
        <v>27145</v>
      </c>
      <c r="I38" s="3">
        <v>27391</v>
      </c>
      <c r="J38" s="3">
        <v>34739</v>
      </c>
    </row>
    <row r="39" spans="1:10" x14ac:dyDescent="0.25">
      <c r="A39" s="3" t="s">
        <v>133</v>
      </c>
      <c r="B39" s="3" t="s">
        <v>99</v>
      </c>
      <c r="C39" s="3">
        <v>12562</v>
      </c>
      <c r="D39" s="3">
        <v>8682</v>
      </c>
      <c r="E39" s="3">
        <v>4784</v>
      </c>
      <c r="F39" s="3">
        <v>3816</v>
      </c>
      <c r="G39" s="3">
        <v>3889</v>
      </c>
      <c r="H39" s="3">
        <v>4375</v>
      </c>
      <c r="I39" s="3">
        <v>3028</v>
      </c>
      <c r="J39" s="3">
        <v>3031</v>
      </c>
    </row>
    <row r="40" spans="1:10" x14ac:dyDescent="0.25">
      <c r="A40" s="3" t="s">
        <v>133</v>
      </c>
      <c r="B40" s="3" t="s">
        <v>100</v>
      </c>
      <c r="C40" s="3">
        <v>3762</v>
      </c>
      <c r="D40" s="3">
        <v>2916</v>
      </c>
      <c r="E40" s="3">
        <v>2153</v>
      </c>
      <c r="F40" s="3">
        <v>1579</v>
      </c>
      <c r="G40" s="3">
        <v>1666</v>
      </c>
      <c r="H40" s="3">
        <v>2338</v>
      </c>
      <c r="I40" s="3">
        <v>2824</v>
      </c>
      <c r="J40" s="3">
        <v>2443</v>
      </c>
    </row>
    <row r="41" spans="1:10" x14ac:dyDescent="0.25">
      <c r="A41" s="3" t="s">
        <v>130</v>
      </c>
      <c r="B41" s="3" t="s">
        <v>99</v>
      </c>
      <c r="C41" s="3">
        <v>41</v>
      </c>
      <c r="D41" s="3"/>
      <c r="E41" s="3"/>
      <c r="F41" s="3">
        <v>34</v>
      </c>
      <c r="G41" s="3"/>
      <c r="H41" s="3">
        <v>46</v>
      </c>
      <c r="I41" s="3"/>
      <c r="J41" s="3"/>
    </row>
    <row r="42" spans="1:10" x14ac:dyDescent="0.25">
      <c r="A42" s="3" t="s">
        <v>130</v>
      </c>
      <c r="B42" s="3" t="s">
        <v>100</v>
      </c>
      <c r="C42" s="3">
        <v>15</v>
      </c>
      <c r="D42" s="3"/>
      <c r="E42" s="3"/>
      <c r="F42" s="3">
        <v>19</v>
      </c>
      <c r="G42" s="3"/>
      <c r="H42" s="3">
        <v>15</v>
      </c>
      <c r="I42" s="3"/>
      <c r="J42" s="3"/>
    </row>
  </sheetData>
  <mergeCells count="4">
    <mergeCell ref="A5:J5"/>
    <mergeCell ref="A15:J15"/>
    <mergeCell ref="A25:J25"/>
    <mergeCell ref="A35:J35"/>
  </mergeCells>
  <pageMargins left="0.7" right="0.7" top="0.75" bottom="0.75" header="0.3" footer="0.3"/>
  <pageSetup paperSize="9" orientation="portrait" horizontalDpi="300" verticalDpi="30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J66"/>
  <sheetViews>
    <sheetView workbookViewId="0"/>
  </sheetViews>
  <sheetFormatPr baseColWidth="10" defaultColWidth="11.42578125" defaultRowHeight="15" x14ac:dyDescent="0.25"/>
  <cols>
    <col min="1" max="1" width="8.7109375" bestFit="1" customWidth="1"/>
    <col min="2" max="2" width="12.42578125" bestFit="1" customWidth="1"/>
  </cols>
  <sheetData>
    <row r="1" spans="1:10" x14ac:dyDescent="0.25">
      <c r="A1" s="5" t="str">
        <f>HYPERLINK("#'Indice'!A1", "Indice")</f>
        <v>Indice</v>
      </c>
    </row>
    <row r="2" spans="1:10" x14ac:dyDescent="0.25">
      <c r="A2" s="15" t="s">
        <v>131</v>
      </c>
    </row>
    <row r="3" spans="1:10" x14ac:dyDescent="0.25">
      <c r="A3" s="8" t="s">
        <v>62</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1" t="s">
        <v>132</v>
      </c>
      <c r="B7" s="1" t="s">
        <v>101</v>
      </c>
      <c r="C7" s="1">
        <v>90.385061502456693</v>
      </c>
      <c r="D7" s="1">
        <v>92.653715610504193</v>
      </c>
      <c r="E7" s="1">
        <v>92.074102163314805</v>
      </c>
      <c r="F7" s="1">
        <v>95.242929458618207</v>
      </c>
      <c r="G7" s="1">
        <v>96.672189235687298</v>
      </c>
      <c r="H7" s="1">
        <v>93.778359889984102</v>
      </c>
      <c r="I7" s="1">
        <v>90.5600905418396</v>
      </c>
      <c r="J7" s="1">
        <v>94.943743944168105</v>
      </c>
    </row>
    <row r="8" spans="1:10" x14ac:dyDescent="0.25">
      <c r="A8" s="1" t="s">
        <v>132</v>
      </c>
      <c r="B8" s="1" t="s">
        <v>102</v>
      </c>
      <c r="C8" s="1">
        <v>90.461826324462905</v>
      </c>
      <c r="D8" s="1">
        <v>93.509012460708604</v>
      </c>
      <c r="E8" s="1">
        <v>92.260634899139404</v>
      </c>
      <c r="F8" s="1">
        <v>95.194667577743502</v>
      </c>
      <c r="G8" s="1">
        <v>96.926999092102093</v>
      </c>
      <c r="H8" s="1">
        <v>94.065284729003906</v>
      </c>
      <c r="I8" s="1">
        <v>92.741465568542495</v>
      </c>
      <c r="J8" s="1">
        <v>95.490103960037203</v>
      </c>
    </row>
    <row r="9" spans="1:10" x14ac:dyDescent="0.25">
      <c r="A9" s="1" t="s">
        <v>132</v>
      </c>
      <c r="B9" s="1" t="s">
        <v>103</v>
      </c>
      <c r="C9" s="1">
        <v>91.840463876724201</v>
      </c>
      <c r="D9" s="1">
        <v>93.621248006820693</v>
      </c>
      <c r="E9" s="1">
        <v>91.185599565505996</v>
      </c>
      <c r="F9" s="1">
        <v>94.602853059768705</v>
      </c>
      <c r="G9" s="1">
        <v>96.30007147789</v>
      </c>
      <c r="H9" s="1">
        <v>93.551898002624498</v>
      </c>
      <c r="I9" s="1">
        <v>91.663068532943697</v>
      </c>
      <c r="J9" s="1">
        <v>94.110435247421293</v>
      </c>
    </row>
    <row r="10" spans="1:10" x14ac:dyDescent="0.25">
      <c r="A10" s="1" t="s">
        <v>132</v>
      </c>
      <c r="B10" s="1" t="s">
        <v>104</v>
      </c>
      <c r="C10" s="1">
        <v>89.989233016967802</v>
      </c>
      <c r="D10" s="1">
        <v>93.098282814025893</v>
      </c>
      <c r="E10" s="1">
        <v>91.466856002807603</v>
      </c>
      <c r="F10" s="1">
        <v>94.368481636047406</v>
      </c>
      <c r="G10" s="1">
        <v>96.062856912612901</v>
      </c>
      <c r="H10" s="1">
        <v>92.921131849288898</v>
      </c>
      <c r="I10" s="1">
        <v>92.131924629211397</v>
      </c>
      <c r="J10" s="1">
        <v>94.153225421905503</v>
      </c>
    </row>
    <row r="11" spans="1:10" x14ac:dyDescent="0.25">
      <c r="A11" s="1" t="s">
        <v>133</v>
      </c>
      <c r="B11" s="1" t="s">
        <v>101</v>
      </c>
      <c r="C11" s="1">
        <v>9.3940429389476794</v>
      </c>
      <c r="D11" s="1">
        <v>7.3462843894958496</v>
      </c>
      <c r="E11" s="1">
        <v>7.9259000718593597</v>
      </c>
      <c r="F11" s="1">
        <v>4.6664331108331698</v>
      </c>
      <c r="G11" s="1">
        <v>3.32781113684177</v>
      </c>
      <c r="H11" s="1">
        <v>6.16145916283131</v>
      </c>
      <c r="I11" s="1">
        <v>9.4399072229862195</v>
      </c>
      <c r="J11" s="1">
        <v>5.0562538206577301</v>
      </c>
    </row>
    <row r="12" spans="1:10" x14ac:dyDescent="0.25">
      <c r="A12" s="1" t="s">
        <v>133</v>
      </c>
      <c r="B12" s="1" t="s">
        <v>102</v>
      </c>
      <c r="C12" s="1">
        <v>9.4666816294193303</v>
      </c>
      <c r="D12" s="1">
        <v>6.4909867942333204</v>
      </c>
      <c r="E12" s="1">
        <v>7.7393658459186598</v>
      </c>
      <c r="F12" s="1">
        <v>4.7708015888929403</v>
      </c>
      <c r="G12" s="1">
        <v>3.0730038881301902</v>
      </c>
      <c r="H12" s="1">
        <v>5.8553669601678804</v>
      </c>
      <c r="I12" s="1">
        <v>7.2585374116897601</v>
      </c>
      <c r="J12" s="1">
        <v>4.5098975300788897</v>
      </c>
    </row>
    <row r="13" spans="1:10" x14ac:dyDescent="0.25">
      <c r="A13" s="1" t="s">
        <v>133</v>
      </c>
      <c r="B13" s="1" t="s">
        <v>103</v>
      </c>
      <c r="C13" s="1">
        <v>8.1080257892608607</v>
      </c>
      <c r="D13" s="1">
        <v>6.3787490129470799</v>
      </c>
      <c r="E13" s="1">
        <v>8.8143974542617798</v>
      </c>
      <c r="F13" s="1">
        <v>5.2803717553615597</v>
      </c>
      <c r="G13" s="1">
        <v>3.6999281495809599</v>
      </c>
      <c r="H13" s="1">
        <v>6.3972555100917798</v>
      </c>
      <c r="I13" s="1">
        <v>8.3369337022304499</v>
      </c>
      <c r="J13" s="1">
        <v>5.88956214487553</v>
      </c>
    </row>
    <row r="14" spans="1:10" x14ac:dyDescent="0.25">
      <c r="A14" s="1" t="s">
        <v>133</v>
      </c>
      <c r="B14" s="1" t="s">
        <v>104</v>
      </c>
      <c r="C14" s="1">
        <v>9.8971165716648102</v>
      </c>
      <c r="D14" s="1">
        <v>6.9017142057418797</v>
      </c>
      <c r="E14" s="1">
        <v>8.5331425070762599</v>
      </c>
      <c r="F14" s="1">
        <v>5.5550172924995396</v>
      </c>
      <c r="G14" s="1">
        <v>3.9371449500322302</v>
      </c>
      <c r="H14" s="1">
        <v>7.0093140006065404</v>
      </c>
      <c r="I14" s="1">
        <v>7.8680731356143996</v>
      </c>
      <c r="J14" s="1">
        <v>5.8467760682106</v>
      </c>
    </row>
    <row r="15" spans="1:10" x14ac:dyDescent="0.25">
      <c r="A15" s="1" t="s">
        <v>130</v>
      </c>
      <c r="B15" s="1" t="s">
        <v>101</v>
      </c>
      <c r="C15" s="1">
        <v>0.220896513201296</v>
      </c>
      <c r="D15" s="1"/>
      <c r="E15" s="1"/>
      <c r="F15" s="1">
        <v>9.0639456175267696E-2</v>
      </c>
      <c r="G15" s="1"/>
      <c r="H15" s="1">
        <v>6.0182792367413598E-2</v>
      </c>
      <c r="I15" s="1"/>
      <c r="J15" s="1"/>
    </row>
    <row r="16" spans="1:10" x14ac:dyDescent="0.25">
      <c r="A16" s="1" t="s">
        <v>130</v>
      </c>
      <c r="B16" s="1" t="s">
        <v>102</v>
      </c>
      <c r="C16" s="1">
        <v>7.1490771370008602E-2</v>
      </c>
      <c r="D16" s="1"/>
      <c r="E16" s="1"/>
      <c r="F16" s="1">
        <v>3.4528662217780899E-2</v>
      </c>
      <c r="G16" s="1"/>
      <c r="H16" s="1">
        <v>7.9348613508045701E-2</v>
      </c>
      <c r="I16" s="1"/>
      <c r="J16" s="1"/>
    </row>
    <row r="17" spans="1:10" x14ac:dyDescent="0.25">
      <c r="A17" s="1" t="s">
        <v>130</v>
      </c>
      <c r="B17" s="1" t="s">
        <v>103</v>
      </c>
      <c r="C17" s="1">
        <v>5.1511888159439002E-2</v>
      </c>
      <c r="D17" s="1"/>
      <c r="E17" s="1"/>
      <c r="F17" s="1">
        <v>0.116772309411317</v>
      </c>
      <c r="G17" s="1"/>
      <c r="H17" s="1">
        <v>5.0849589752033401E-2</v>
      </c>
      <c r="I17" s="1"/>
      <c r="J17" s="1"/>
    </row>
    <row r="18" spans="1:10" x14ac:dyDescent="0.25">
      <c r="A18" s="1" t="s">
        <v>130</v>
      </c>
      <c r="B18" s="1" t="s">
        <v>104</v>
      </c>
      <c r="C18" s="1">
        <v>0.113649689592421</v>
      </c>
      <c r="D18" s="1"/>
      <c r="E18" s="1"/>
      <c r="F18" s="1">
        <v>7.6501339208334698E-2</v>
      </c>
      <c r="G18" s="1"/>
      <c r="H18" s="1">
        <v>6.9551344495266704E-2</v>
      </c>
      <c r="I18" s="1"/>
      <c r="J18" s="1"/>
    </row>
    <row r="21" spans="1:10" x14ac:dyDescent="0.25">
      <c r="A21" s="31" t="s">
        <v>78</v>
      </c>
      <c r="B21" s="31"/>
      <c r="C21" s="31"/>
      <c r="D21" s="31"/>
      <c r="E21" s="31"/>
      <c r="F21" s="31"/>
      <c r="G21" s="31"/>
      <c r="H21" s="31"/>
      <c r="I21" s="31"/>
      <c r="J21" s="31"/>
    </row>
    <row r="22" spans="1:10" x14ac:dyDescent="0.25">
      <c r="A22" s="4" t="s">
        <v>64</v>
      </c>
      <c r="B22" s="4" t="s">
        <v>5</v>
      </c>
      <c r="C22" s="4" t="s">
        <v>65</v>
      </c>
      <c r="D22" s="4" t="s">
        <v>66</v>
      </c>
      <c r="E22" s="4" t="s">
        <v>67</v>
      </c>
      <c r="F22" s="4" t="s">
        <v>68</v>
      </c>
      <c r="G22" s="4" t="s">
        <v>69</v>
      </c>
      <c r="H22" s="4" t="s">
        <v>70</v>
      </c>
      <c r="I22" s="4" t="s">
        <v>71</v>
      </c>
      <c r="J22" s="4" t="s">
        <v>72</v>
      </c>
    </row>
    <row r="23" spans="1:10" x14ac:dyDescent="0.25">
      <c r="A23" s="2" t="s">
        <v>132</v>
      </c>
      <c r="B23" s="2" t="s">
        <v>101</v>
      </c>
      <c r="C23" s="2">
        <v>0.65001458860933803</v>
      </c>
      <c r="D23" s="2">
        <v>0.56844651699066195</v>
      </c>
      <c r="E23" s="2">
        <v>0.72208410128951095</v>
      </c>
      <c r="F23" s="2">
        <v>0.57982355356216397</v>
      </c>
      <c r="G23" s="2">
        <v>0.34645884297788099</v>
      </c>
      <c r="H23" s="2">
        <v>0.50642886199057102</v>
      </c>
      <c r="I23" s="2">
        <v>0.78831287100911096</v>
      </c>
      <c r="J23" s="2">
        <v>0.36962456069886701</v>
      </c>
    </row>
    <row r="24" spans="1:10" x14ac:dyDescent="0.25">
      <c r="A24" s="2" t="s">
        <v>132</v>
      </c>
      <c r="B24" s="2" t="s">
        <v>102</v>
      </c>
      <c r="C24" s="2">
        <v>0.36633391864597797</v>
      </c>
      <c r="D24" s="2">
        <v>0.29483425896614801</v>
      </c>
      <c r="E24" s="2">
        <v>0.48548225313425097</v>
      </c>
      <c r="F24" s="2">
        <v>0.27443408034741901</v>
      </c>
      <c r="G24" s="2">
        <v>0.154536927584559</v>
      </c>
      <c r="H24" s="2">
        <v>0.28301549609750498</v>
      </c>
      <c r="I24" s="2">
        <v>0.33665467053651799</v>
      </c>
      <c r="J24" s="2">
        <v>0.223501166328788</v>
      </c>
    </row>
    <row r="25" spans="1:10" x14ac:dyDescent="0.25">
      <c r="A25" s="2" t="s">
        <v>132</v>
      </c>
      <c r="B25" s="2" t="s">
        <v>103</v>
      </c>
      <c r="C25" s="2">
        <v>0.25377562269568399</v>
      </c>
      <c r="D25" s="2">
        <v>0.259037758223712</v>
      </c>
      <c r="E25" s="2">
        <v>0.50501395016908601</v>
      </c>
      <c r="F25" s="2">
        <v>0.23356720339506901</v>
      </c>
      <c r="G25" s="2">
        <v>0.16152106691151899</v>
      </c>
      <c r="H25" s="2">
        <v>0.22100328933447599</v>
      </c>
      <c r="I25" s="2">
        <v>0.31279623508453402</v>
      </c>
      <c r="J25" s="2">
        <v>0.217204820364714</v>
      </c>
    </row>
    <row r="26" spans="1:10" x14ac:dyDescent="0.25">
      <c r="A26" s="2" t="s">
        <v>132</v>
      </c>
      <c r="B26" s="2" t="s">
        <v>104</v>
      </c>
      <c r="C26" s="2">
        <v>0.26312286499887699</v>
      </c>
      <c r="D26" s="2">
        <v>0.21885237656533699</v>
      </c>
      <c r="E26" s="2">
        <v>0.417696358636022</v>
      </c>
      <c r="F26" s="2">
        <v>0.21700065117329401</v>
      </c>
      <c r="G26" s="2">
        <v>0.15840436099097099</v>
      </c>
      <c r="H26" s="2">
        <v>0.21922811865806599</v>
      </c>
      <c r="I26" s="2">
        <v>0.23048580624163201</v>
      </c>
      <c r="J26" s="2">
        <v>0.17012832686304999</v>
      </c>
    </row>
    <row r="27" spans="1:10" x14ac:dyDescent="0.25">
      <c r="A27" s="2" t="s">
        <v>133</v>
      </c>
      <c r="B27" s="2" t="s">
        <v>101</v>
      </c>
      <c r="C27" s="2">
        <v>0.64049377106130101</v>
      </c>
      <c r="D27" s="2">
        <v>0.56844651699066195</v>
      </c>
      <c r="E27" s="2">
        <v>0.72208410128951095</v>
      </c>
      <c r="F27" s="2">
        <v>0.57507464662194296</v>
      </c>
      <c r="G27" s="2">
        <v>0.34645884297788099</v>
      </c>
      <c r="H27" s="2">
        <v>0.50430623814463604</v>
      </c>
      <c r="I27" s="2">
        <v>0.78831287100911096</v>
      </c>
      <c r="J27" s="2">
        <v>0.36962456069886701</v>
      </c>
    </row>
    <row r="28" spans="1:10" x14ac:dyDescent="0.25">
      <c r="A28" s="2" t="s">
        <v>133</v>
      </c>
      <c r="B28" s="2" t="s">
        <v>102</v>
      </c>
      <c r="C28" s="2">
        <v>0.36429997999221098</v>
      </c>
      <c r="D28" s="2">
        <v>0.29483425896614801</v>
      </c>
      <c r="E28" s="2">
        <v>0.48548225313425097</v>
      </c>
      <c r="F28" s="2">
        <v>0.27318305801600201</v>
      </c>
      <c r="G28" s="2">
        <v>0.154536927584559</v>
      </c>
      <c r="H28" s="2">
        <v>0.28189020231366202</v>
      </c>
      <c r="I28" s="2">
        <v>0.33665467053651799</v>
      </c>
      <c r="J28" s="2">
        <v>0.223501166328788</v>
      </c>
    </row>
    <row r="29" spans="1:10" x14ac:dyDescent="0.25">
      <c r="A29" s="2" t="s">
        <v>133</v>
      </c>
      <c r="B29" s="2" t="s">
        <v>103</v>
      </c>
      <c r="C29" s="2">
        <v>0.253869290463626</v>
      </c>
      <c r="D29" s="2">
        <v>0.259037758223712</v>
      </c>
      <c r="E29" s="2">
        <v>0.50501395016908601</v>
      </c>
      <c r="F29" s="2">
        <v>0.22677097003907001</v>
      </c>
      <c r="G29" s="2">
        <v>0.16152106691151899</v>
      </c>
      <c r="H29" s="2">
        <v>0.22017266601324101</v>
      </c>
      <c r="I29" s="2">
        <v>0.31279623508453402</v>
      </c>
      <c r="J29" s="2">
        <v>0.217204820364714</v>
      </c>
    </row>
    <row r="30" spans="1:10" x14ac:dyDescent="0.25">
      <c r="A30" s="2" t="s">
        <v>133</v>
      </c>
      <c r="B30" s="2" t="s">
        <v>104</v>
      </c>
      <c r="C30" s="2">
        <v>0.25989152491092699</v>
      </c>
      <c r="D30" s="2">
        <v>0.21885237656533699</v>
      </c>
      <c r="E30" s="2">
        <v>0.417696358636022</v>
      </c>
      <c r="F30" s="2">
        <v>0.21412724163383201</v>
      </c>
      <c r="G30" s="2">
        <v>0.15840436099097099</v>
      </c>
      <c r="H30" s="2">
        <v>0.21924916654825199</v>
      </c>
      <c r="I30" s="2">
        <v>0.23048580624163201</v>
      </c>
      <c r="J30" s="2">
        <v>0.17012832686304999</v>
      </c>
    </row>
    <row r="31" spans="1:10" x14ac:dyDescent="0.25">
      <c r="A31" s="2" t="s">
        <v>130</v>
      </c>
      <c r="B31" s="2" t="s">
        <v>101</v>
      </c>
      <c r="C31" s="2">
        <v>9.9490024149417905E-2</v>
      </c>
      <c r="D31" s="2"/>
      <c r="E31" s="2"/>
      <c r="F31" s="2">
        <v>6.8111193832010003E-2</v>
      </c>
      <c r="G31" s="2"/>
      <c r="H31" s="2">
        <v>3.4818242420442402E-2</v>
      </c>
      <c r="I31" s="2"/>
      <c r="J31" s="2"/>
    </row>
    <row r="32" spans="1:10" x14ac:dyDescent="0.25">
      <c r="A32" s="2" t="s">
        <v>130</v>
      </c>
      <c r="B32" s="2" t="s">
        <v>102</v>
      </c>
      <c r="C32" s="2">
        <v>2.3923281696625099E-2</v>
      </c>
      <c r="D32" s="2"/>
      <c r="E32" s="2"/>
      <c r="F32" s="2">
        <v>1.52390159200877E-2</v>
      </c>
      <c r="G32" s="2"/>
      <c r="H32" s="2">
        <v>2.3322277411352801E-2</v>
      </c>
      <c r="I32" s="2"/>
      <c r="J32" s="2"/>
    </row>
    <row r="33" spans="1:10" x14ac:dyDescent="0.25">
      <c r="A33" s="2" t="s">
        <v>130</v>
      </c>
      <c r="B33" s="2" t="s">
        <v>103</v>
      </c>
      <c r="C33" s="2">
        <v>1.91158935194835E-2</v>
      </c>
      <c r="D33" s="2"/>
      <c r="E33" s="2"/>
      <c r="F33" s="2">
        <v>3.8980765384621897E-2</v>
      </c>
      <c r="G33" s="2"/>
      <c r="H33" s="2">
        <v>1.47978003951721E-2</v>
      </c>
      <c r="I33" s="2"/>
      <c r="J33" s="2"/>
    </row>
    <row r="34" spans="1:10" x14ac:dyDescent="0.25">
      <c r="A34" s="2" t="s">
        <v>130</v>
      </c>
      <c r="B34" s="2" t="s">
        <v>104</v>
      </c>
      <c r="C34" s="2">
        <v>4.7256381367333199E-2</v>
      </c>
      <c r="D34" s="2"/>
      <c r="E34" s="2"/>
      <c r="F34" s="2">
        <v>2.2302041179500499E-2</v>
      </c>
      <c r="G34" s="2"/>
      <c r="H34" s="2">
        <v>1.72489308170043E-2</v>
      </c>
      <c r="I34" s="2"/>
      <c r="J34" s="2"/>
    </row>
    <row r="37" spans="1:10" x14ac:dyDescent="0.25">
      <c r="A37" s="31" t="s">
        <v>79</v>
      </c>
      <c r="B37" s="31"/>
      <c r="C37" s="31"/>
      <c r="D37" s="31"/>
      <c r="E37" s="31"/>
      <c r="F37" s="31"/>
      <c r="G37" s="31"/>
      <c r="H37" s="31"/>
      <c r="I37" s="31"/>
      <c r="J37" s="31"/>
    </row>
    <row r="38" spans="1:10" x14ac:dyDescent="0.25">
      <c r="A38" s="4" t="s">
        <v>64</v>
      </c>
      <c r="B38" s="4" t="s">
        <v>5</v>
      </c>
      <c r="C38" s="4" t="s">
        <v>65</v>
      </c>
      <c r="D38" s="4" t="s">
        <v>66</v>
      </c>
      <c r="E38" s="4" t="s">
        <v>67</v>
      </c>
      <c r="F38" s="4" t="s">
        <v>68</v>
      </c>
      <c r="G38" s="4" t="s">
        <v>69</v>
      </c>
      <c r="H38" s="4" t="s">
        <v>70</v>
      </c>
      <c r="I38" s="4" t="s">
        <v>71</v>
      </c>
      <c r="J38" s="4" t="s">
        <v>72</v>
      </c>
    </row>
    <row r="39" spans="1:10" x14ac:dyDescent="0.25">
      <c r="A39" s="3" t="s">
        <v>132</v>
      </c>
      <c r="B39" s="3" t="s">
        <v>101</v>
      </c>
      <c r="C39" s="3">
        <v>296651</v>
      </c>
      <c r="D39" s="3">
        <v>313782</v>
      </c>
      <c r="E39" s="3">
        <v>361935</v>
      </c>
      <c r="F39" s="3">
        <v>412960</v>
      </c>
      <c r="G39" s="3">
        <v>432406</v>
      </c>
      <c r="H39" s="3">
        <v>476817</v>
      </c>
      <c r="I39" s="3">
        <v>447778</v>
      </c>
      <c r="J39" s="3">
        <v>517639</v>
      </c>
    </row>
    <row r="40" spans="1:10" x14ac:dyDescent="0.25">
      <c r="A40" s="3" t="s">
        <v>132</v>
      </c>
      <c r="B40" s="3" t="s">
        <v>102</v>
      </c>
      <c r="C40" s="3">
        <v>1276752</v>
      </c>
      <c r="D40" s="3">
        <v>1405260</v>
      </c>
      <c r="E40" s="3">
        <v>1468018</v>
      </c>
      <c r="F40" s="3">
        <v>1563205</v>
      </c>
      <c r="G40" s="3">
        <v>1631103</v>
      </c>
      <c r="H40" s="3">
        <v>1677438</v>
      </c>
      <c r="I40" s="3">
        <v>1896038</v>
      </c>
      <c r="J40" s="3">
        <v>2071166</v>
      </c>
    </row>
    <row r="41" spans="1:10" x14ac:dyDescent="0.25">
      <c r="A41" s="3" t="s">
        <v>132</v>
      </c>
      <c r="B41" s="3" t="s">
        <v>103</v>
      </c>
      <c r="C41" s="3">
        <v>1351437</v>
      </c>
      <c r="D41" s="3">
        <v>1488268</v>
      </c>
      <c r="E41" s="3">
        <v>1517219</v>
      </c>
      <c r="F41" s="3">
        <v>1680247</v>
      </c>
      <c r="G41" s="3">
        <v>1747594</v>
      </c>
      <c r="H41" s="3">
        <v>1738589</v>
      </c>
      <c r="I41" s="3">
        <v>1811726</v>
      </c>
      <c r="J41" s="3">
        <v>1957339</v>
      </c>
    </row>
    <row r="42" spans="1:10" x14ac:dyDescent="0.25">
      <c r="A42" s="3" t="s">
        <v>132</v>
      </c>
      <c r="B42" s="3" t="s">
        <v>104</v>
      </c>
      <c r="C42" s="3">
        <v>1097452</v>
      </c>
      <c r="D42" s="3">
        <v>1260413</v>
      </c>
      <c r="E42" s="3">
        <v>1326049</v>
      </c>
      <c r="F42" s="3">
        <v>1480264</v>
      </c>
      <c r="G42" s="3">
        <v>1629129</v>
      </c>
      <c r="H42" s="3">
        <v>1716770</v>
      </c>
      <c r="I42" s="3">
        <v>1774577</v>
      </c>
      <c r="J42" s="3">
        <v>2074993</v>
      </c>
    </row>
    <row r="43" spans="1:10" x14ac:dyDescent="0.25">
      <c r="A43" s="3" t="s">
        <v>133</v>
      </c>
      <c r="B43" s="3" t="s">
        <v>101</v>
      </c>
      <c r="C43" s="3">
        <v>30832</v>
      </c>
      <c r="D43" s="3">
        <v>24879</v>
      </c>
      <c r="E43" s="3">
        <v>31156</v>
      </c>
      <c r="F43" s="3">
        <v>20233</v>
      </c>
      <c r="G43" s="3">
        <v>14885</v>
      </c>
      <c r="H43" s="3">
        <v>31328</v>
      </c>
      <c r="I43" s="3">
        <v>46676</v>
      </c>
      <c r="J43" s="3">
        <v>27567</v>
      </c>
    </row>
    <row r="44" spans="1:10" x14ac:dyDescent="0.25">
      <c r="A44" s="3" t="s">
        <v>133</v>
      </c>
      <c r="B44" s="3" t="s">
        <v>102</v>
      </c>
      <c r="C44" s="3">
        <v>133610</v>
      </c>
      <c r="D44" s="3">
        <v>97547</v>
      </c>
      <c r="E44" s="3">
        <v>123146</v>
      </c>
      <c r="F44" s="3">
        <v>78342</v>
      </c>
      <c r="G44" s="3">
        <v>51713</v>
      </c>
      <c r="H44" s="3">
        <v>104417</v>
      </c>
      <c r="I44" s="3">
        <v>148396</v>
      </c>
      <c r="J44" s="3">
        <v>97819</v>
      </c>
    </row>
    <row r="45" spans="1:10" x14ac:dyDescent="0.25">
      <c r="A45" s="3" t="s">
        <v>133</v>
      </c>
      <c r="B45" s="3" t="s">
        <v>103</v>
      </c>
      <c r="C45" s="3">
        <v>119310</v>
      </c>
      <c r="D45" s="3">
        <v>101401</v>
      </c>
      <c r="E45" s="3">
        <v>146661</v>
      </c>
      <c r="F45" s="3">
        <v>93785</v>
      </c>
      <c r="G45" s="3">
        <v>67144</v>
      </c>
      <c r="H45" s="3">
        <v>118888</v>
      </c>
      <c r="I45" s="3">
        <v>164780</v>
      </c>
      <c r="J45" s="3">
        <v>122493</v>
      </c>
    </row>
    <row r="46" spans="1:10" x14ac:dyDescent="0.25">
      <c r="A46" s="3" t="s">
        <v>133</v>
      </c>
      <c r="B46" s="3" t="s">
        <v>104</v>
      </c>
      <c r="C46" s="3">
        <v>120699</v>
      </c>
      <c r="D46" s="3">
        <v>93439</v>
      </c>
      <c r="E46" s="3">
        <v>123710</v>
      </c>
      <c r="F46" s="3">
        <v>87136</v>
      </c>
      <c r="G46" s="3">
        <v>66770</v>
      </c>
      <c r="H46" s="3">
        <v>129501</v>
      </c>
      <c r="I46" s="3">
        <v>151549</v>
      </c>
      <c r="J46" s="3">
        <v>128854</v>
      </c>
    </row>
    <row r="47" spans="1:10" x14ac:dyDescent="0.25">
      <c r="A47" s="3" t="s">
        <v>130</v>
      </c>
      <c r="B47" s="3" t="s">
        <v>101</v>
      </c>
      <c r="C47" s="3">
        <v>725</v>
      </c>
      <c r="D47" s="3"/>
      <c r="E47" s="3"/>
      <c r="F47" s="3">
        <v>393</v>
      </c>
      <c r="G47" s="3"/>
      <c r="H47" s="3">
        <v>306</v>
      </c>
      <c r="I47" s="3"/>
      <c r="J47" s="3"/>
    </row>
    <row r="48" spans="1:10" x14ac:dyDescent="0.25">
      <c r="A48" s="3" t="s">
        <v>130</v>
      </c>
      <c r="B48" s="3" t="s">
        <v>102</v>
      </c>
      <c r="C48" s="3">
        <v>1009</v>
      </c>
      <c r="D48" s="3"/>
      <c r="E48" s="3"/>
      <c r="F48" s="3">
        <v>567</v>
      </c>
      <c r="G48" s="3"/>
      <c r="H48" s="3">
        <v>1415</v>
      </c>
      <c r="I48" s="3"/>
      <c r="J48" s="3"/>
    </row>
    <row r="49" spans="1:10" x14ac:dyDescent="0.25">
      <c r="A49" s="3" t="s">
        <v>130</v>
      </c>
      <c r="B49" s="3" t="s">
        <v>103</v>
      </c>
      <c r="C49" s="3">
        <v>758</v>
      </c>
      <c r="D49" s="3"/>
      <c r="E49" s="3"/>
      <c r="F49" s="3">
        <v>2074</v>
      </c>
      <c r="G49" s="3"/>
      <c r="H49" s="3">
        <v>945</v>
      </c>
      <c r="I49" s="3"/>
      <c r="J49" s="3"/>
    </row>
    <row r="50" spans="1:10" x14ac:dyDescent="0.25">
      <c r="A50" s="3" t="s">
        <v>130</v>
      </c>
      <c r="B50" s="3" t="s">
        <v>104</v>
      </c>
      <c r="C50" s="3">
        <v>1386</v>
      </c>
      <c r="D50" s="3"/>
      <c r="E50" s="3"/>
      <c r="F50" s="3">
        <v>1200</v>
      </c>
      <c r="G50" s="3"/>
      <c r="H50" s="3">
        <v>1285</v>
      </c>
      <c r="I50" s="3"/>
      <c r="J50" s="3"/>
    </row>
    <row r="53" spans="1:10" x14ac:dyDescent="0.25">
      <c r="A53" s="31" t="s">
        <v>80</v>
      </c>
      <c r="B53" s="31"/>
      <c r="C53" s="31"/>
      <c r="D53" s="31"/>
      <c r="E53" s="31"/>
      <c r="F53" s="31"/>
      <c r="G53" s="31"/>
      <c r="H53" s="31"/>
      <c r="I53" s="31"/>
      <c r="J53" s="31"/>
    </row>
    <row r="54" spans="1:10" x14ac:dyDescent="0.25">
      <c r="A54" s="4" t="s">
        <v>64</v>
      </c>
      <c r="B54" s="4" t="s">
        <v>5</v>
      </c>
      <c r="C54" s="4" t="s">
        <v>65</v>
      </c>
      <c r="D54" s="4" t="s">
        <v>66</v>
      </c>
      <c r="E54" s="4" t="s">
        <v>67</v>
      </c>
      <c r="F54" s="4" t="s">
        <v>68</v>
      </c>
      <c r="G54" s="4" t="s">
        <v>69</v>
      </c>
      <c r="H54" s="4" t="s">
        <v>70</v>
      </c>
      <c r="I54" s="4" t="s">
        <v>71</v>
      </c>
      <c r="J54" s="4" t="s">
        <v>72</v>
      </c>
    </row>
    <row r="55" spans="1:10" x14ac:dyDescent="0.25">
      <c r="A55" s="3" t="s">
        <v>132</v>
      </c>
      <c r="B55" s="3" t="s">
        <v>101</v>
      </c>
      <c r="C55" s="3">
        <v>3278</v>
      </c>
      <c r="D55" s="3">
        <v>3297</v>
      </c>
      <c r="E55" s="3">
        <v>3817</v>
      </c>
      <c r="F55" s="3">
        <v>4302</v>
      </c>
      <c r="G55" s="3">
        <v>5146</v>
      </c>
      <c r="H55" s="3">
        <v>4425</v>
      </c>
      <c r="I55" s="3">
        <v>3232</v>
      </c>
      <c r="J55" s="3">
        <v>4303</v>
      </c>
    </row>
    <row r="56" spans="1:10" x14ac:dyDescent="0.25">
      <c r="A56" s="3" t="s">
        <v>132</v>
      </c>
      <c r="B56" s="3" t="s">
        <v>102</v>
      </c>
      <c r="C56" s="3">
        <v>16634</v>
      </c>
      <c r="D56" s="3">
        <v>15341</v>
      </c>
      <c r="E56" s="3">
        <v>13979</v>
      </c>
      <c r="F56" s="3">
        <v>15759</v>
      </c>
      <c r="G56" s="3">
        <v>18911</v>
      </c>
      <c r="H56" s="3">
        <v>15049</v>
      </c>
      <c r="I56" s="3">
        <v>13503</v>
      </c>
      <c r="J56" s="3">
        <v>16371</v>
      </c>
    </row>
    <row r="57" spans="1:10" x14ac:dyDescent="0.25">
      <c r="A57" s="3" t="s">
        <v>132</v>
      </c>
      <c r="B57" s="3" t="s">
        <v>103</v>
      </c>
      <c r="C57" s="3">
        <v>18664</v>
      </c>
      <c r="D57" s="3">
        <v>19997</v>
      </c>
      <c r="E57" s="3">
        <v>17806</v>
      </c>
      <c r="F57" s="3">
        <v>21018</v>
      </c>
      <c r="G57" s="3">
        <v>26130</v>
      </c>
      <c r="H57" s="3">
        <v>20502</v>
      </c>
      <c r="I57" s="3">
        <v>17339</v>
      </c>
      <c r="J57" s="3">
        <v>19625</v>
      </c>
    </row>
    <row r="58" spans="1:10" x14ac:dyDescent="0.25">
      <c r="A58" s="3" t="s">
        <v>132</v>
      </c>
      <c r="B58" s="3" t="s">
        <v>104</v>
      </c>
      <c r="C58" s="3">
        <v>18695</v>
      </c>
      <c r="D58" s="3">
        <v>21225</v>
      </c>
      <c r="E58" s="3">
        <v>16545</v>
      </c>
      <c r="F58" s="3">
        <v>20192</v>
      </c>
      <c r="G58" s="3">
        <v>28142</v>
      </c>
      <c r="H58" s="3">
        <v>24197</v>
      </c>
      <c r="I58" s="3">
        <v>20217</v>
      </c>
      <c r="J58" s="3">
        <v>26280</v>
      </c>
    </row>
    <row r="59" spans="1:10" x14ac:dyDescent="0.25">
      <c r="A59" s="3" t="s">
        <v>133</v>
      </c>
      <c r="B59" s="3" t="s">
        <v>101</v>
      </c>
      <c r="C59" s="3">
        <v>940</v>
      </c>
      <c r="D59" s="3">
        <v>674</v>
      </c>
      <c r="E59" s="3">
        <v>490</v>
      </c>
      <c r="F59" s="3">
        <v>328</v>
      </c>
      <c r="G59" s="3">
        <v>353</v>
      </c>
      <c r="H59" s="3">
        <v>437</v>
      </c>
      <c r="I59" s="3">
        <v>375</v>
      </c>
      <c r="J59" s="3">
        <v>360</v>
      </c>
    </row>
    <row r="60" spans="1:10" x14ac:dyDescent="0.25">
      <c r="A60" s="3" t="s">
        <v>133</v>
      </c>
      <c r="B60" s="3" t="s">
        <v>102</v>
      </c>
      <c r="C60" s="3">
        <v>4458</v>
      </c>
      <c r="D60" s="3">
        <v>2860</v>
      </c>
      <c r="E60" s="3">
        <v>1609</v>
      </c>
      <c r="F60" s="3">
        <v>1216</v>
      </c>
      <c r="G60" s="3">
        <v>1164</v>
      </c>
      <c r="H60" s="3">
        <v>1366</v>
      </c>
      <c r="I60" s="3">
        <v>1362</v>
      </c>
      <c r="J60" s="3">
        <v>1155</v>
      </c>
    </row>
    <row r="61" spans="1:10" x14ac:dyDescent="0.25">
      <c r="A61" s="3" t="s">
        <v>133</v>
      </c>
      <c r="B61" s="3" t="s">
        <v>103</v>
      </c>
      <c r="C61" s="3">
        <v>4875</v>
      </c>
      <c r="D61" s="3">
        <v>3569</v>
      </c>
      <c r="E61" s="3">
        <v>2248</v>
      </c>
      <c r="F61" s="3">
        <v>1730</v>
      </c>
      <c r="G61" s="3">
        <v>1823</v>
      </c>
      <c r="H61" s="3">
        <v>2073</v>
      </c>
      <c r="I61" s="3">
        <v>1928</v>
      </c>
      <c r="J61" s="3">
        <v>1646</v>
      </c>
    </row>
    <row r="62" spans="1:10" x14ac:dyDescent="0.25">
      <c r="A62" s="3" t="s">
        <v>133</v>
      </c>
      <c r="B62" s="3" t="s">
        <v>104</v>
      </c>
      <c r="C62" s="3">
        <v>6050</v>
      </c>
      <c r="D62" s="3">
        <v>4495</v>
      </c>
      <c r="E62" s="3">
        <v>2590</v>
      </c>
      <c r="F62" s="3">
        <v>2121</v>
      </c>
      <c r="G62" s="3">
        <v>2213</v>
      </c>
      <c r="H62" s="3">
        <v>2837</v>
      </c>
      <c r="I62" s="3">
        <v>2187</v>
      </c>
      <c r="J62" s="3">
        <v>2313</v>
      </c>
    </row>
    <row r="63" spans="1:10" x14ac:dyDescent="0.25">
      <c r="A63" s="3" t="s">
        <v>130</v>
      </c>
      <c r="B63" s="3" t="s">
        <v>101</v>
      </c>
      <c r="C63" s="3">
        <v>7</v>
      </c>
      <c r="D63" s="3"/>
      <c r="E63" s="3"/>
      <c r="F63" s="3">
        <v>3</v>
      </c>
      <c r="G63" s="3"/>
      <c r="H63" s="3">
        <v>4</v>
      </c>
      <c r="I63" s="3"/>
      <c r="J63" s="3"/>
    </row>
    <row r="64" spans="1:10" x14ac:dyDescent="0.25">
      <c r="A64" s="3" t="s">
        <v>130</v>
      </c>
      <c r="B64" s="3" t="s">
        <v>102</v>
      </c>
      <c r="C64" s="3">
        <v>16</v>
      </c>
      <c r="D64" s="3"/>
      <c r="E64" s="3"/>
      <c r="F64" s="3">
        <v>9</v>
      </c>
      <c r="G64" s="3"/>
      <c r="H64" s="3">
        <v>16</v>
      </c>
      <c r="I64" s="3"/>
      <c r="J64" s="3"/>
    </row>
    <row r="65" spans="1:10" x14ac:dyDescent="0.25">
      <c r="A65" s="3" t="s">
        <v>130</v>
      </c>
      <c r="B65" s="3" t="s">
        <v>103</v>
      </c>
      <c r="C65" s="3">
        <v>17</v>
      </c>
      <c r="D65" s="3"/>
      <c r="E65" s="3"/>
      <c r="F65" s="3">
        <v>22</v>
      </c>
      <c r="G65" s="3"/>
      <c r="H65" s="3">
        <v>16</v>
      </c>
      <c r="I65" s="3"/>
      <c r="J65" s="3"/>
    </row>
    <row r="66" spans="1:10" x14ac:dyDescent="0.25">
      <c r="A66" s="3" t="s">
        <v>130</v>
      </c>
      <c r="B66" s="3" t="s">
        <v>104</v>
      </c>
      <c r="C66" s="3">
        <v>16</v>
      </c>
      <c r="D66" s="3"/>
      <c r="E66" s="3"/>
      <c r="F66" s="3">
        <v>19</v>
      </c>
      <c r="G66" s="3"/>
      <c r="H66" s="3">
        <v>25</v>
      </c>
      <c r="I66" s="3"/>
      <c r="J66" s="3"/>
    </row>
  </sheetData>
  <mergeCells count="4">
    <mergeCell ref="A5:J5"/>
    <mergeCell ref="A21:J21"/>
    <mergeCell ref="A37:J37"/>
    <mergeCell ref="A53:J53"/>
  </mergeCells>
  <pageMargins left="0.7" right="0.7" top="0.75" bottom="0.75" header="0.3" footer="0.3"/>
  <pageSetup paperSize="9" orientation="portrait" horizontalDpi="300" verticalDpi="30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J42"/>
  <sheetViews>
    <sheetView workbookViewId="0"/>
  </sheetViews>
  <sheetFormatPr baseColWidth="10" defaultColWidth="11.42578125" defaultRowHeight="15" x14ac:dyDescent="0.25"/>
  <cols>
    <col min="1" max="1" width="8.7109375" bestFit="1" customWidth="1"/>
    <col min="2" max="2" width="16.85546875" bestFit="1" customWidth="1"/>
  </cols>
  <sheetData>
    <row r="1" spans="1:10" x14ac:dyDescent="0.25">
      <c r="A1" s="5" t="str">
        <f>HYPERLINK("#'Indice'!A1", "Indice")</f>
        <v>Indice</v>
      </c>
    </row>
    <row r="2" spans="1:10" x14ac:dyDescent="0.25">
      <c r="A2" s="15" t="s">
        <v>131</v>
      </c>
    </row>
    <row r="3" spans="1:10" x14ac:dyDescent="0.25">
      <c r="A3" s="8" t="s">
        <v>62</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1" t="s">
        <v>132</v>
      </c>
      <c r="B7" s="1" t="s">
        <v>105</v>
      </c>
      <c r="C7" s="1">
        <v>91.900789737701402</v>
      </c>
      <c r="D7" s="1">
        <v>94.451898336410494</v>
      </c>
      <c r="E7" s="1">
        <v>92.614555358886705</v>
      </c>
      <c r="F7" s="1">
        <v>95.674008131027193</v>
      </c>
      <c r="G7" s="1">
        <v>97.128814458847003</v>
      </c>
      <c r="H7" s="1">
        <v>94.316029548645005</v>
      </c>
      <c r="I7" s="1">
        <v>92.682081460952801</v>
      </c>
      <c r="J7" s="1">
        <v>95.276695489883394</v>
      </c>
    </row>
    <row r="8" spans="1:10" x14ac:dyDescent="0.25">
      <c r="A8" s="1" t="s">
        <v>132</v>
      </c>
      <c r="B8" s="1" t="s">
        <v>106</v>
      </c>
      <c r="C8" s="1">
        <v>73.223841190338106</v>
      </c>
      <c r="D8" s="1">
        <v>78.157877922058105</v>
      </c>
      <c r="E8" s="1">
        <v>79.421621561050401</v>
      </c>
      <c r="F8" s="1">
        <v>84.245139360427899</v>
      </c>
      <c r="G8" s="1">
        <v>88.276183605194106</v>
      </c>
      <c r="H8" s="1">
        <v>84.776908159255996</v>
      </c>
      <c r="I8" s="1">
        <v>85.593396425247207</v>
      </c>
      <c r="J8" s="1">
        <v>88.194191455841107</v>
      </c>
    </row>
    <row r="9" spans="1:10" x14ac:dyDescent="0.25">
      <c r="A9" s="1" t="s">
        <v>133</v>
      </c>
      <c r="B9" s="1" t="s">
        <v>105</v>
      </c>
      <c r="C9" s="1">
        <v>8.0060623586177808</v>
      </c>
      <c r="D9" s="1">
        <v>5.5481031537055996</v>
      </c>
      <c r="E9" s="1">
        <v>7.3854453861713401</v>
      </c>
      <c r="F9" s="1">
        <v>4.2539842426776904</v>
      </c>
      <c r="G9" s="1">
        <v>2.8711836785078</v>
      </c>
      <c r="H9" s="1">
        <v>5.6226328015327498</v>
      </c>
      <c r="I9" s="1">
        <v>7.3179207742214203</v>
      </c>
      <c r="J9" s="1">
        <v>4.7233037650585201</v>
      </c>
    </row>
    <row r="10" spans="1:10" x14ac:dyDescent="0.25">
      <c r="A10" s="1" t="s">
        <v>133</v>
      </c>
      <c r="B10" s="1" t="s">
        <v>106</v>
      </c>
      <c r="C10" s="1">
        <v>26.776155829429602</v>
      </c>
      <c r="D10" s="1">
        <v>21.842122077941902</v>
      </c>
      <c r="E10" s="1">
        <v>20.5783754587173</v>
      </c>
      <c r="F10" s="1">
        <v>15.604551136493701</v>
      </c>
      <c r="G10" s="1">
        <v>11.723817884921999</v>
      </c>
      <c r="H10" s="1">
        <v>15.106432139873499</v>
      </c>
      <c r="I10" s="1">
        <v>14.406603574752801</v>
      </c>
      <c r="J10" s="1">
        <v>11.8058070540428</v>
      </c>
    </row>
    <row r="11" spans="1:10" x14ac:dyDescent="0.25">
      <c r="A11" s="1" t="s">
        <v>130</v>
      </c>
      <c r="B11" s="1" t="s">
        <v>105</v>
      </c>
      <c r="C11" s="1">
        <v>9.3147373991087107E-2</v>
      </c>
      <c r="D11" s="1"/>
      <c r="E11" s="1"/>
      <c r="F11" s="1">
        <v>7.2005792753770906E-2</v>
      </c>
      <c r="G11" s="1"/>
      <c r="H11" s="1">
        <v>6.1338208615779898E-2</v>
      </c>
      <c r="I11" s="1"/>
      <c r="J11" s="1"/>
    </row>
    <row r="12" spans="1:10" x14ac:dyDescent="0.25">
      <c r="A12" s="1" t="s">
        <v>130</v>
      </c>
      <c r="B12" s="1" t="s">
        <v>106</v>
      </c>
      <c r="C12" s="1">
        <v>0</v>
      </c>
      <c r="D12" s="1"/>
      <c r="E12" s="1"/>
      <c r="F12" s="1">
        <v>0.15031141228973899</v>
      </c>
      <c r="G12" s="1"/>
      <c r="H12" s="1">
        <v>0.116657430771738</v>
      </c>
      <c r="I12" s="1"/>
      <c r="J12" s="1"/>
    </row>
    <row r="15" spans="1:10" x14ac:dyDescent="0.25">
      <c r="A15" s="31" t="s">
        <v>78</v>
      </c>
      <c r="B15" s="31"/>
      <c r="C15" s="31"/>
      <c r="D15" s="31"/>
      <c r="E15" s="31"/>
      <c r="F15" s="31"/>
      <c r="G15" s="31"/>
      <c r="H15" s="31"/>
      <c r="I15" s="31"/>
      <c r="J15" s="31"/>
    </row>
    <row r="16" spans="1:10" x14ac:dyDescent="0.25">
      <c r="A16" s="4" t="s">
        <v>64</v>
      </c>
      <c r="B16" s="4" t="s">
        <v>5</v>
      </c>
      <c r="C16" s="4" t="s">
        <v>65</v>
      </c>
      <c r="D16" s="4" t="s">
        <v>66</v>
      </c>
      <c r="E16" s="4" t="s">
        <v>67</v>
      </c>
      <c r="F16" s="4" t="s">
        <v>68</v>
      </c>
      <c r="G16" s="4" t="s">
        <v>69</v>
      </c>
      <c r="H16" s="4" t="s">
        <v>70</v>
      </c>
      <c r="I16" s="4" t="s">
        <v>71</v>
      </c>
      <c r="J16" s="4" t="s">
        <v>72</v>
      </c>
    </row>
    <row r="17" spans="1:10" x14ac:dyDescent="0.25">
      <c r="A17" s="2" t="s">
        <v>132</v>
      </c>
      <c r="B17" s="2" t="s">
        <v>105</v>
      </c>
      <c r="C17" s="2">
        <v>0.20231201779097299</v>
      </c>
      <c r="D17" s="2">
        <v>0.17297364538535501</v>
      </c>
      <c r="E17" s="2">
        <v>0.37808527704328299</v>
      </c>
      <c r="F17" s="2">
        <v>0.154211046174169</v>
      </c>
      <c r="G17" s="2">
        <v>0.108695216476917</v>
      </c>
      <c r="H17" s="2">
        <v>0.17235947307199201</v>
      </c>
      <c r="I17" s="2">
        <v>0.18977982690557799</v>
      </c>
      <c r="J17" s="2">
        <v>0.135602138470858</v>
      </c>
    </row>
    <row r="18" spans="1:10" x14ac:dyDescent="0.25">
      <c r="A18" s="2" t="s">
        <v>132</v>
      </c>
      <c r="B18" s="2" t="s">
        <v>106</v>
      </c>
      <c r="C18" s="2">
        <v>1.14665562286973</v>
      </c>
      <c r="D18" s="2">
        <v>1.1177529580891099</v>
      </c>
      <c r="E18" s="2">
        <v>1.45086497068405</v>
      </c>
      <c r="F18" s="2">
        <v>0.886809732764959</v>
      </c>
      <c r="G18" s="2">
        <v>0.68063414655625798</v>
      </c>
      <c r="H18" s="2">
        <v>0.78971032053232204</v>
      </c>
      <c r="I18" s="2">
        <v>0.68335630930960201</v>
      </c>
      <c r="J18" s="2">
        <v>0.456098327413201</v>
      </c>
    </row>
    <row r="19" spans="1:10" x14ac:dyDescent="0.25">
      <c r="A19" s="2" t="s">
        <v>133</v>
      </c>
      <c r="B19" s="2" t="s">
        <v>105</v>
      </c>
      <c r="C19" s="2">
        <v>0.201346119865775</v>
      </c>
      <c r="D19" s="2">
        <v>0.17297364538535501</v>
      </c>
      <c r="E19" s="2">
        <v>0.37808527704328299</v>
      </c>
      <c r="F19" s="2">
        <v>0.152062776032835</v>
      </c>
      <c r="G19" s="2">
        <v>0.108695216476917</v>
      </c>
      <c r="H19" s="2">
        <v>0.172209250740707</v>
      </c>
      <c r="I19" s="2">
        <v>0.18977982690557799</v>
      </c>
      <c r="J19" s="2">
        <v>0.135602138470858</v>
      </c>
    </row>
    <row r="20" spans="1:10" x14ac:dyDescent="0.25">
      <c r="A20" s="2" t="s">
        <v>133</v>
      </c>
      <c r="B20" s="2" t="s">
        <v>106</v>
      </c>
      <c r="C20" s="2">
        <v>1.14665562286973</v>
      </c>
      <c r="D20" s="2">
        <v>1.1177529580891099</v>
      </c>
      <c r="E20" s="2">
        <v>1.45086497068405</v>
      </c>
      <c r="F20" s="2">
        <v>0.88059334084391605</v>
      </c>
      <c r="G20" s="2">
        <v>0.68063414655625798</v>
      </c>
      <c r="H20" s="2">
        <v>0.78728897497057904</v>
      </c>
      <c r="I20" s="2">
        <v>0.68335630930960201</v>
      </c>
      <c r="J20" s="2">
        <v>0.456098327413201</v>
      </c>
    </row>
    <row r="21" spans="1:10" x14ac:dyDescent="0.25">
      <c r="A21" s="2" t="s">
        <v>130</v>
      </c>
      <c r="B21" s="2" t="s">
        <v>105</v>
      </c>
      <c r="C21" s="2">
        <v>1.9155301561113398E-2</v>
      </c>
      <c r="D21" s="2"/>
      <c r="E21" s="2"/>
      <c r="F21" s="2">
        <v>1.6963714733719801E-2</v>
      </c>
      <c r="G21" s="2"/>
      <c r="H21" s="2">
        <v>1.11066641693469E-2</v>
      </c>
      <c r="I21" s="2"/>
      <c r="J21" s="2"/>
    </row>
    <row r="22" spans="1:10" x14ac:dyDescent="0.25">
      <c r="A22" s="2" t="s">
        <v>130</v>
      </c>
      <c r="B22" s="2" t="s">
        <v>106</v>
      </c>
      <c r="C22" s="2">
        <v>0</v>
      </c>
      <c r="D22" s="2"/>
      <c r="E22" s="2"/>
      <c r="F22" s="2">
        <v>7.1649730671197204E-2</v>
      </c>
      <c r="G22" s="2"/>
      <c r="H22" s="2">
        <v>4.5206557842902798E-2</v>
      </c>
      <c r="I22" s="2"/>
      <c r="J22" s="2"/>
    </row>
    <row r="25" spans="1:10" x14ac:dyDescent="0.25">
      <c r="A25" s="31" t="s">
        <v>79</v>
      </c>
      <c r="B25" s="31"/>
      <c r="C25" s="31"/>
      <c r="D25" s="31"/>
      <c r="E25" s="31"/>
      <c r="F25" s="31"/>
      <c r="G25" s="31"/>
      <c r="H25" s="31"/>
      <c r="I25" s="31"/>
      <c r="J25" s="31"/>
    </row>
    <row r="26" spans="1:10" x14ac:dyDescent="0.25">
      <c r="A26" s="4" t="s">
        <v>64</v>
      </c>
      <c r="B26" s="4" t="s">
        <v>5</v>
      </c>
      <c r="C26" s="4" t="s">
        <v>65</v>
      </c>
      <c r="D26" s="4" t="s">
        <v>66</v>
      </c>
      <c r="E26" s="4" t="s">
        <v>67</v>
      </c>
      <c r="F26" s="4" t="s">
        <v>68</v>
      </c>
      <c r="G26" s="4" t="s">
        <v>69</v>
      </c>
      <c r="H26" s="4" t="s">
        <v>70</v>
      </c>
      <c r="I26" s="4" t="s">
        <v>71</v>
      </c>
      <c r="J26" s="4" t="s">
        <v>72</v>
      </c>
    </row>
    <row r="27" spans="1:10" x14ac:dyDescent="0.25">
      <c r="A27" s="3" t="s">
        <v>132</v>
      </c>
      <c r="B27" s="3" t="s">
        <v>105</v>
      </c>
      <c r="C27" s="3">
        <v>3826101</v>
      </c>
      <c r="D27" s="3">
        <v>4219647</v>
      </c>
      <c r="E27" s="3">
        <v>4383232</v>
      </c>
      <c r="F27" s="3">
        <v>4764714</v>
      </c>
      <c r="G27" s="3">
        <v>5054976</v>
      </c>
      <c r="H27" s="3">
        <v>5184919</v>
      </c>
      <c r="I27" s="3">
        <v>5447151</v>
      </c>
      <c r="J27" s="3">
        <v>6046161</v>
      </c>
    </row>
    <row r="28" spans="1:10" x14ac:dyDescent="0.25">
      <c r="A28" s="3" t="s">
        <v>132</v>
      </c>
      <c r="B28" s="3" t="s">
        <v>106</v>
      </c>
      <c r="C28" s="3">
        <v>193855</v>
      </c>
      <c r="D28" s="3">
        <v>248349</v>
      </c>
      <c r="E28" s="3">
        <v>289989</v>
      </c>
      <c r="F28" s="3">
        <v>363185</v>
      </c>
      <c r="G28" s="3">
        <v>384682</v>
      </c>
      <c r="H28" s="3">
        <v>420769</v>
      </c>
      <c r="I28" s="3">
        <v>483078</v>
      </c>
      <c r="J28" s="3">
        <v>575199</v>
      </c>
    </row>
    <row r="29" spans="1:10" x14ac:dyDescent="0.25">
      <c r="A29" s="3" t="s">
        <v>133</v>
      </c>
      <c r="B29" s="3" t="s">
        <v>105</v>
      </c>
      <c r="C29" s="3">
        <v>333316</v>
      </c>
      <c r="D29" s="3">
        <v>247862</v>
      </c>
      <c r="E29" s="3">
        <v>349536</v>
      </c>
      <c r="F29" s="3">
        <v>211855</v>
      </c>
      <c r="G29" s="3">
        <v>149428</v>
      </c>
      <c r="H29" s="3">
        <v>309098</v>
      </c>
      <c r="I29" s="3">
        <v>430092</v>
      </c>
      <c r="J29" s="3">
        <v>299736</v>
      </c>
    </row>
    <row r="30" spans="1:10" x14ac:dyDescent="0.25">
      <c r="A30" s="3" t="s">
        <v>133</v>
      </c>
      <c r="B30" s="3" t="s">
        <v>106</v>
      </c>
      <c r="C30" s="3">
        <v>70888</v>
      </c>
      <c r="D30" s="3">
        <v>69404</v>
      </c>
      <c r="E30" s="3">
        <v>75137</v>
      </c>
      <c r="F30" s="3">
        <v>67272</v>
      </c>
      <c r="G30" s="3">
        <v>51089</v>
      </c>
      <c r="H30" s="3">
        <v>74977</v>
      </c>
      <c r="I30" s="3">
        <v>81309</v>
      </c>
      <c r="J30" s="3">
        <v>76997</v>
      </c>
    </row>
    <row r="31" spans="1:10" x14ac:dyDescent="0.25">
      <c r="A31" s="3" t="s">
        <v>130</v>
      </c>
      <c r="B31" s="3" t="s">
        <v>105</v>
      </c>
      <c r="C31" s="3">
        <v>3878</v>
      </c>
      <c r="D31" s="3"/>
      <c r="E31" s="3"/>
      <c r="F31" s="3">
        <v>3586</v>
      </c>
      <c r="G31" s="3"/>
      <c r="H31" s="3">
        <v>3372</v>
      </c>
      <c r="I31" s="3"/>
      <c r="J31" s="3"/>
    </row>
    <row r="32" spans="1:10" x14ac:dyDescent="0.25">
      <c r="A32" s="3" t="s">
        <v>130</v>
      </c>
      <c r="B32" s="3" t="s">
        <v>106</v>
      </c>
      <c r="C32" s="3"/>
      <c r="D32" s="3"/>
      <c r="E32" s="3"/>
      <c r="F32" s="3">
        <v>648</v>
      </c>
      <c r="G32" s="3"/>
      <c r="H32" s="3">
        <v>579</v>
      </c>
      <c r="I32" s="3"/>
      <c r="J32" s="3"/>
    </row>
    <row r="35" spans="1:10" x14ac:dyDescent="0.25">
      <c r="A35" s="31" t="s">
        <v>80</v>
      </c>
      <c r="B35" s="31"/>
      <c r="C35" s="31"/>
      <c r="D35" s="31"/>
      <c r="E35" s="31"/>
      <c r="F35" s="31"/>
      <c r="G35" s="31"/>
      <c r="H35" s="31"/>
      <c r="I35" s="31"/>
      <c r="J35" s="31"/>
    </row>
    <row r="36" spans="1:10" x14ac:dyDescent="0.25">
      <c r="A36" s="4" t="s">
        <v>64</v>
      </c>
      <c r="B36" s="4" t="s">
        <v>5</v>
      </c>
      <c r="C36" s="4" t="s">
        <v>65</v>
      </c>
      <c r="D36" s="4" t="s">
        <v>66</v>
      </c>
      <c r="E36" s="4" t="s">
        <v>67</v>
      </c>
      <c r="F36" s="4" t="s">
        <v>68</v>
      </c>
      <c r="G36" s="4" t="s">
        <v>69</v>
      </c>
      <c r="H36" s="4" t="s">
        <v>70</v>
      </c>
      <c r="I36" s="4" t="s">
        <v>71</v>
      </c>
      <c r="J36" s="4" t="s">
        <v>72</v>
      </c>
    </row>
    <row r="37" spans="1:10" x14ac:dyDescent="0.25">
      <c r="A37" s="3" t="s">
        <v>132</v>
      </c>
      <c r="B37" s="3" t="s">
        <v>105</v>
      </c>
      <c r="C37" s="3">
        <v>53633</v>
      </c>
      <c r="D37" s="3">
        <v>55782</v>
      </c>
      <c r="E37" s="3">
        <v>47395</v>
      </c>
      <c r="F37" s="3">
        <v>55486</v>
      </c>
      <c r="G37" s="3">
        <v>71501</v>
      </c>
      <c r="H37" s="3">
        <v>58184</v>
      </c>
      <c r="I37" s="3">
        <v>48717</v>
      </c>
      <c r="J37" s="3">
        <v>58643</v>
      </c>
    </row>
    <row r="38" spans="1:10" x14ac:dyDescent="0.25">
      <c r="A38" s="3" t="s">
        <v>132</v>
      </c>
      <c r="B38" s="3" t="s">
        <v>106</v>
      </c>
      <c r="C38" s="3">
        <v>3614</v>
      </c>
      <c r="D38" s="3">
        <v>4080</v>
      </c>
      <c r="E38" s="3">
        <v>4752</v>
      </c>
      <c r="F38" s="3">
        <v>5705</v>
      </c>
      <c r="G38" s="3">
        <v>6823</v>
      </c>
      <c r="H38" s="3">
        <v>5948</v>
      </c>
      <c r="I38" s="3">
        <v>5575</v>
      </c>
      <c r="J38" s="3">
        <v>7939</v>
      </c>
    </row>
    <row r="39" spans="1:10" x14ac:dyDescent="0.25">
      <c r="A39" s="3" t="s">
        <v>133</v>
      </c>
      <c r="B39" s="3" t="s">
        <v>105</v>
      </c>
      <c r="C39" s="3">
        <v>12618</v>
      </c>
      <c r="D39" s="3">
        <v>8700</v>
      </c>
      <c r="E39" s="3">
        <v>5413</v>
      </c>
      <c r="F39" s="3">
        <v>3857</v>
      </c>
      <c r="G39" s="3">
        <v>3956</v>
      </c>
      <c r="H39" s="3">
        <v>5145</v>
      </c>
      <c r="I39" s="3">
        <v>4765</v>
      </c>
      <c r="J39" s="3">
        <v>4030</v>
      </c>
    </row>
    <row r="40" spans="1:10" x14ac:dyDescent="0.25">
      <c r="A40" s="3" t="s">
        <v>133</v>
      </c>
      <c r="B40" s="3" t="s">
        <v>106</v>
      </c>
      <c r="C40" s="3">
        <v>3697</v>
      </c>
      <c r="D40" s="3">
        <v>2898</v>
      </c>
      <c r="E40" s="3">
        <v>1524</v>
      </c>
      <c r="F40" s="3">
        <v>1531</v>
      </c>
      <c r="G40" s="3">
        <v>1598</v>
      </c>
      <c r="H40" s="3">
        <v>1566</v>
      </c>
      <c r="I40" s="3">
        <v>1087</v>
      </c>
      <c r="J40" s="3">
        <v>1444</v>
      </c>
    </row>
    <row r="41" spans="1:10" x14ac:dyDescent="0.25">
      <c r="A41" s="3" t="s">
        <v>130</v>
      </c>
      <c r="B41" s="3" t="s">
        <v>105</v>
      </c>
      <c r="C41" s="3">
        <v>56</v>
      </c>
      <c r="D41" s="3"/>
      <c r="E41" s="3"/>
      <c r="F41" s="3">
        <v>43</v>
      </c>
      <c r="G41" s="3"/>
      <c r="H41" s="3">
        <v>50</v>
      </c>
      <c r="I41" s="3"/>
      <c r="J41" s="3"/>
    </row>
    <row r="42" spans="1:10" x14ac:dyDescent="0.25">
      <c r="A42" s="3" t="s">
        <v>130</v>
      </c>
      <c r="B42" s="3" t="s">
        <v>106</v>
      </c>
      <c r="C42" s="3"/>
      <c r="D42" s="3"/>
      <c r="E42" s="3"/>
      <c r="F42" s="3">
        <v>10</v>
      </c>
      <c r="G42" s="3"/>
      <c r="H42" s="3">
        <v>11</v>
      </c>
      <c r="I42" s="3"/>
      <c r="J42" s="3"/>
    </row>
  </sheetData>
  <mergeCells count="4">
    <mergeCell ref="A5:J5"/>
    <mergeCell ref="A15:J15"/>
    <mergeCell ref="A25:J25"/>
    <mergeCell ref="A35:J35"/>
  </mergeCell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0"/>
  <sheetViews>
    <sheetView workbookViewId="0"/>
  </sheetViews>
  <sheetFormatPr baseColWidth="10" defaultColWidth="11.42578125" defaultRowHeight="15" x14ac:dyDescent="0.25"/>
  <cols>
    <col min="1" max="1" width="37.28515625" bestFit="1" customWidth="1"/>
    <col min="2" max="2" width="12.42578125" bestFit="1" customWidth="1"/>
  </cols>
  <sheetData>
    <row r="1" spans="1:10" x14ac:dyDescent="0.25">
      <c r="A1" s="5" t="str">
        <f>HYPERLINK("#'Indice'!A1", "Indice")</f>
        <v>Indice</v>
      </c>
    </row>
    <row r="2" spans="1:10" x14ac:dyDescent="0.25">
      <c r="A2" s="15" t="s">
        <v>61</v>
      </c>
    </row>
    <row r="3" spans="1:10" x14ac:dyDescent="0.25">
      <c r="A3" s="8" t="s">
        <v>62</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1" t="s">
        <v>73</v>
      </c>
      <c r="B7" s="1" t="s">
        <v>81</v>
      </c>
      <c r="C7" s="1">
        <v>67.740494012832599</v>
      </c>
      <c r="D7" s="1">
        <v>65.113669633865399</v>
      </c>
      <c r="E7" s="1">
        <v>62.890177965164199</v>
      </c>
      <c r="F7" s="1">
        <v>61.734068393707297</v>
      </c>
      <c r="G7" s="1">
        <v>60.147863626480103</v>
      </c>
      <c r="H7" s="1">
        <v>56.2509894371033</v>
      </c>
      <c r="I7" s="1">
        <v>57.867521047592199</v>
      </c>
      <c r="J7" s="1">
        <v>56.200259923934901</v>
      </c>
    </row>
    <row r="8" spans="1:10" x14ac:dyDescent="0.25">
      <c r="A8" s="1" t="s">
        <v>73</v>
      </c>
      <c r="B8" s="1" t="s">
        <v>82</v>
      </c>
      <c r="C8" s="1">
        <v>70.213574171066298</v>
      </c>
      <c r="D8" s="1">
        <v>67.973130941391005</v>
      </c>
      <c r="E8" s="1">
        <v>66.265225410461397</v>
      </c>
      <c r="F8" s="1">
        <v>68.514966964721694</v>
      </c>
      <c r="G8" s="1">
        <v>69.576829671859699</v>
      </c>
      <c r="H8" s="1">
        <v>65.830683708190904</v>
      </c>
      <c r="I8" s="1">
        <v>69.942218065261798</v>
      </c>
      <c r="J8" s="1">
        <v>63.3752763271332</v>
      </c>
    </row>
    <row r="9" spans="1:10" x14ac:dyDescent="0.25">
      <c r="A9" s="1" t="s">
        <v>75</v>
      </c>
      <c r="B9" s="1" t="s">
        <v>81</v>
      </c>
      <c r="C9" s="1">
        <v>18.7564134597778</v>
      </c>
      <c r="D9" s="1">
        <v>20.474429428577398</v>
      </c>
      <c r="E9" s="1">
        <v>20.740643143653902</v>
      </c>
      <c r="F9" s="1">
        <v>22.618192434310899</v>
      </c>
      <c r="G9" s="1">
        <v>24.480512738227802</v>
      </c>
      <c r="H9" s="1">
        <v>27.273473143577601</v>
      </c>
      <c r="I9" s="1">
        <v>28.012514114379901</v>
      </c>
      <c r="J9" s="1">
        <v>29.095387458801302</v>
      </c>
    </row>
    <row r="10" spans="1:10" x14ac:dyDescent="0.25">
      <c r="A10" s="1" t="s">
        <v>75</v>
      </c>
      <c r="B10" s="1" t="s">
        <v>82</v>
      </c>
      <c r="C10" s="1">
        <v>3.65803278982639</v>
      </c>
      <c r="D10" s="1">
        <v>5.7608168572187397</v>
      </c>
      <c r="E10" s="1">
        <v>4.9442790448665601</v>
      </c>
      <c r="F10" s="1">
        <v>5.1624715328216597</v>
      </c>
      <c r="G10" s="1">
        <v>5.6093748658895501</v>
      </c>
      <c r="H10" s="1">
        <v>5.1014721393585196</v>
      </c>
      <c r="I10" s="1">
        <v>7.1105994284153002</v>
      </c>
      <c r="J10" s="1">
        <v>6.6878244280815098</v>
      </c>
    </row>
    <row r="11" spans="1:10" x14ac:dyDescent="0.25">
      <c r="A11" s="1" t="s">
        <v>76</v>
      </c>
      <c r="B11" s="1" t="s">
        <v>81</v>
      </c>
      <c r="C11" s="1">
        <v>12.914085388183601</v>
      </c>
      <c r="D11" s="1">
        <v>13.326156139373801</v>
      </c>
      <c r="E11" s="1">
        <v>13.8350427150726</v>
      </c>
      <c r="F11" s="1">
        <v>13.035969436168701</v>
      </c>
      <c r="G11" s="1">
        <v>13.3334055542946</v>
      </c>
      <c r="H11" s="1">
        <v>14.055763185024301</v>
      </c>
      <c r="I11" s="1">
        <v>10.786919295787801</v>
      </c>
      <c r="J11" s="1">
        <v>10.8766667544842</v>
      </c>
    </row>
    <row r="12" spans="1:10" x14ac:dyDescent="0.25">
      <c r="A12" s="1" t="s">
        <v>76</v>
      </c>
      <c r="B12" s="1" t="s">
        <v>82</v>
      </c>
      <c r="C12" s="1">
        <v>25.4551619291306</v>
      </c>
      <c r="D12" s="1">
        <v>24.385851621627801</v>
      </c>
      <c r="E12" s="1">
        <v>25.1073062419891</v>
      </c>
      <c r="F12" s="1">
        <v>22.327667474746701</v>
      </c>
      <c r="G12" s="1">
        <v>22.0591992139816</v>
      </c>
      <c r="H12" s="1">
        <v>24.331147968769098</v>
      </c>
      <c r="I12" s="1">
        <v>18.040232360362999</v>
      </c>
      <c r="J12" s="1">
        <v>23.927459120750399</v>
      </c>
    </row>
    <row r="13" spans="1:10" x14ac:dyDescent="0.25">
      <c r="A13" s="1" t="s">
        <v>77</v>
      </c>
      <c r="B13" s="1" t="s">
        <v>81</v>
      </c>
      <c r="C13" s="1">
        <v>0.58900751173496202</v>
      </c>
      <c r="D13" s="1">
        <v>1.08574591577053</v>
      </c>
      <c r="E13" s="1">
        <v>2.5341341271996498</v>
      </c>
      <c r="F13" s="1">
        <v>2.6117695495486299</v>
      </c>
      <c r="G13" s="1">
        <v>2.0382160320877998</v>
      </c>
      <c r="H13" s="1">
        <v>2.4197731167078</v>
      </c>
      <c r="I13" s="1">
        <v>3.3330466598272301</v>
      </c>
      <c r="J13" s="1">
        <v>3.8276873528957398</v>
      </c>
    </row>
    <row r="14" spans="1:10" x14ac:dyDescent="0.25">
      <c r="A14" s="1" t="s">
        <v>77</v>
      </c>
      <c r="B14" s="1" t="s">
        <v>82</v>
      </c>
      <c r="C14" s="1">
        <v>0.67322826944291603</v>
      </c>
      <c r="D14" s="1">
        <v>1.88020244240761</v>
      </c>
      <c r="E14" s="1">
        <v>3.683190792799</v>
      </c>
      <c r="F14" s="1">
        <v>3.9948947727680202</v>
      </c>
      <c r="G14" s="1">
        <v>2.7545971795916602</v>
      </c>
      <c r="H14" s="1">
        <v>4.7366954386234301</v>
      </c>
      <c r="I14" s="1">
        <v>4.9069497734308198</v>
      </c>
      <c r="J14" s="1">
        <v>6.0094412416219702</v>
      </c>
    </row>
    <row r="17" spans="1:10" x14ac:dyDescent="0.25">
      <c r="A17" s="31" t="s">
        <v>78</v>
      </c>
      <c r="B17" s="31"/>
      <c r="C17" s="31"/>
      <c r="D17" s="31"/>
      <c r="E17" s="31"/>
      <c r="F17" s="31"/>
      <c r="G17" s="31"/>
      <c r="H17" s="31"/>
      <c r="I17" s="31"/>
      <c r="J17" s="31"/>
    </row>
    <row r="18" spans="1:10" x14ac:dyDescent="0.25">
      <c r="A18" s="4" t="s">
        <v>64</v>
      </c>
      <c r="B18" s="4" t="s">
        <v>5</v>
      </c>
      <c r="C18" s="4" t="s">
        <v>65</v>
      </c>
      <c r="D18" s="4" t="s">
        <v>66</v>
      </c>
      <c r="E18" s="4" t="s">
        <v>67</v>
      </c>
      <c r="F18" s="4" t="s">
        <v>68</v>
      </c>
      <c r="G18" s="4" t="s">
        <v>69</v>
      </c>
      <c r="H18" s="4" t="s">
        <v>70</v>
      </c>
      <c r="I18" s="4" t="s">
        <v>71</v>
      </c>
      <c r="J18" s="4" t="s">
        <v>72</v>
      </c>
    </row>
    <row r="19" spans="1:10" x14ac:dyDescent="0.25">
      <c r="A19" s="2" t="s">
        <v>73</v>
      </c>
      <c r="B19" s="2" t="s">
        <v>81</v>
      </c>
      <c r="C19" s="2">
        <v>0.46766861341893701</v>
      </c>
      <c r="D19" s="2">
        <v>0.50243814475834403</v>
      </c>
      <c r="E19" s="2">
        <v>0.67636403255164601</v>
      </c>
      <c r="F19" s="2">
        <v>0.56298780255019698</v>
      </c>
      <c r="G19" s="2">
        <v>0.51944516599178303</v>
      </c>
      <c r="H19" s="2">
        <v>0.56580998934805404</v>
      </c>
      <c r="I19" s="2">
        <v>0.471519259735942</v>
      </c>
      <c r="J19" s="2">
        <v>0.36765842232853202</v>
      </c>
    </row>
    <row r="20" spans="1:10" x14ac:dyDescent="0.25">
      <c r="A20" s="2" t="s">
        <v>73</v>
      </c>
      <c r="B20" s="2" t="s">
        <v>82</v>
      </c>
      <c r="C20" s="2">
        <v>0.57049589231610298</v>
      </c>
      <c r="D20" s="2">
        <v>0.76897875405848004</v>
      </c>
      <c r="E20" s="2">
        <v>0.89705064892768904</v>
      </c>
      <c r="F20" s="2">
        <v>0.64666215330362298</v>
      </c>
      <c r="G20" s="2">
        <v>0.62450063414871704</v>
      </c>
      <c r="H20" s="2">
        <v>0.70737870410084702</v>
      </c>
      <c r="I20" s="2">
        <v>0.70511996746063199</v>
      </c>
      <c r="J20" s="2">
        <v>0.57841530069708802</v>
      </c>
    </row>
    <row r="21" spans="1:10" x14ac:dyDescent="0.25">
      <c r="A21" s="2" t="s">
        <v>75</v>
      </c>
      <c r="B21" s="2" t="s">
        <v>81</v>
      </c>
      <c r="C21" s="2">
        <v>0.435707718133926</v>
      </c>
      <c r="D21" s="2">
        <v>0.43824152089655399</v>
      </c>
      <c r="E21" s="2">
        <v>0.53670918568968795</v>
      </c>
      <c r="F21" s="2">
        <v>0.51937354728579499</v>
      </c>
      <c r="G21" s="2">
        <v>0.53017595782876004</v>
      </c>
      <c r="H21" s="2">
        <v>0.57322294451296296</v>
      </c>
      <c r="I21" s="2">
        <v>0.49003222957253501</v>
      </c>
      <c r="J21" s="2">
        <v>0.38979856763035098</v>
      </c>
    </row>
    <row r="22" spans="1:10" x14ac:dyDescent="0.25">
      <c r="A22" s="2" t="s">
        <v>75</v>
      </c>
      <c r="B22" s="2" t="s">
        <v>82</v>
      </c>
      <c r="C22" s="2">
        <v>0.215222896076739</v>
      </c>
      <c r="D22" s="2">
        <v>1.03131467476487</v>
      </c>
      <c r="E22" s="2">
        <v>0.38578533567488199</v>
      </c>
      <c r="F22" s="2">
        <v>0.27456029783934399</v>
      </c>
      <c r="G22" s="2">
        <v>0.30589669477194498</v>
      </c>
      <c r="H22" s="2">
        <v>0.28091480489820198</v>
      </c>
      <c r="I22" s="2">
        <v>0.39422940462827699</v>
      </c>
      <c r="J22" s="2">
        <v>0.298928446136415</v>
      </c>
    </row>
    <row r="23" spans="1:10" x14ac:dyDescent="0.25">
      <c r="A23" s="2" t="s">
        <v>76</v>
      </c>
      <c r="B23" s="2" t="s">
        <v>81</v>
      </c>
      <c r="C23" s="2">
        <v>0.31796055845916299</v>
      </c>
      <c r="D23" s="2">
        <v>0.30924903694540301</v>
      </c>
      <c r="E23" s="2">
        <v>0.48137228004634403</v>
      </c>
      <c r="F23" s="2">
        <v>0.35576466470956802</v>
      </c>
      <c r="G23" s="2">
        <v>0.25147076230496201</v>
      </c>
      <c r="H23" s="2">
        <v>0.31971931457519498</v>
      </c>
      <c r="I23" s="2">
        <v>0.29706296045333103</v>
      </c>
      <c r="J23" s="2">
        <v>0.176397932227701</v>
      </c>
    </row>
    <row r="24" spans="1:10" x14ac:dyDescent="0.25">
      <c r="A24" s="2" t="s">
        <v>76</v>
      </c>
      <c r="B24" s="2" t="s">
        <v>82</v>
      </c>
      <c r="C24" s="2">
        <v>0.54663759656250499</v>
      </c>
      <c r="D24" s="2">
        <v>0.85528520867228497</v>
      </c>
      <c r="E24" s="2">
        <v>0.82780411466956105</v>
      </c>
      <c r="F24" s="2">
        <v>0.62882495112717196</v>
      </c>
      <c r="G24" s="2">
        <v>0.621808646246791</v>
      </c>
      <c r="H24" s="2">
        <v>0.66626300103962399</v>
      </c>
      <c r="I24" s="2">
        <v>0.58197472244501103</v>
      </c>
      <c r="J24" s="2">
        <v>0.48242271877825299</v>
      </c>
    </row>
    <row r="25" spans="1:10" x14ac:dyDescent="0.25">
      <c r="A25" s="2" t="s">
        <v>77</v>
      </c>
      <c r="B25" s="2" t="s">
        <v>81</v>
      </c>
      <c r="C25" s="2">
        <v>8.9216890046372996E-2</v>
      </c>
      <c r="D25" s="2">
        <v>8.9316838420927497E-2</v>
      </c>
      <c r="E25" s="2">
        <v>0.19856984727084601</v>
      </c>
      <c r="F25" s="2">
        <v>0.146437401417643</v>
      </c>
      <c r="G25" s="2">
        <v>0.126966624520719</v>
      </c>
      <c r="H25" s="2">
        <v>0.117517414037138</v>
      </c>
      <c r="I25" s="2">
        <v>0.118681043386459</v>
      </c>
      <c r="J25" s="2">
        <v>0.132188969291747</v>
      </c>
    </row>
    <row r="26" spans="1:10" x14ac:dyDescent="0.25">
      <c r="A26" s="2" t="s">
        <v>77</v>
      </c>
      <c r="B26" s="2" t="s">
        <v>82</v>
      </c>
      <c r="C26" s="2">
        <v>9.1294135199859697E-2</v>
      </c>
      <c r="D26" s="2">
        <v>0.160341593436897</v>
      </c>
      <c r="E26" s="2">
        <v>0.29983532149344699</v>
      </c>
      <c r="F26" s="2">
        <v>0.22496359888464201</v>
      </c>
      <c r="G26" s="2">
        <v>0.16403573099523799</v>
      </c>
      <c r="H26" s="2">
        <v>0.318568828515708</v>
      </c>
      <c r="I26" s="2">
        <v>0.29168049804866297</v>
      </c>
      <c r="J26" s="2">
        <v>0.34376862458884699</v>
      </c>
    </row>
    <row r="29" spans="1:10" x14ac:dyDescent="0.25">
      <c r="A29" s="31" t="s">
        <v>79</v>
      </c>
      <c r="B29" s="31"/>
      <c r="C29" s="31"/>
      <c r="D29" s="31"/>
      <c r="E29" s="31"/>
      <c r="F29" s="31"/>
      <c r="G29" s="31"/>
      <c r="H29" s="31"/>
      <c r="I29" s="31"/>
      <c r="J29" s="31"/>
    </row>
    <row r="30" spans="1:10" x14ac:dyDescent="0.25">
      <c r="A30" s="4" t="s">
        <v>64</v>
      </c>
      <c r="B30" s="4" t="s">
        <v>5</v>
      </c>
      <c r="C30" s="4" t="s">
        <v>65</v>
      </c>
      <c r="D30" s="4" t="s">
        <v>66</v>
      </c>
      <c r="E30" s="4" t="s">
        <v>67</v>
      </c>
      <c r="F30" s="4" t="s">
        <v>68</v>
      </c>
      <c r="G30" s="4" t="s">
        <v>69</v>
      </c>
      <c r="H30" s="4" t="s">
        <v>70</v>
      </c>
      <c r="I30" s="4" t="s">
        <v>71</v>
      </c>
      <c r="J30" s="4" t="s">
        <v>72</v>
      </c>
    </row>
    <row r="31" spans="1:10" x14ac:dyDescent="0.25">
      <c r="A31" s="3" t="s">
        <v>73</v>
      </c>
      <c r="B31" s="3" t="s">
        <v>81</v>
      </c>
      <c r="C31" s="3">
        <v>2604813</v>
      </c>
      <c r="D31" s="3">
        <v>2714484</v>
      </c>
      <c r="E31" s="3">
        <v>2803875</v>
      </c>
      <c r="F31" s="3">
        <v>2935747</v>
      </c>
      <c r="G31" s="3">
        <v>2974407</v>
      </c>
      <c r="H31" s="3">
        <v>2978095</v>
      </c>
      <c r="I31" s="3">
        <v>3413233</v>
      </c>
      <c r="J31" s="3">
        <v>3481030</v>
      </c>
    </row>
    <row r="32" spans="1:10" x14ac:dyDescent="0.25">
      <c r="A32" s="3" t="s">
        <v>73</v>
      </c>
      <c r="B32" s="3" t="s">
        <v>82</v>
      </c>
      <c r="C32" s="3">
        <v>411335</v>
      </c>
      <c r="D32" s="3">
        <v>419002</v>
      </c>
      <c r="E32" s="3">
        <v>423784</v>
      </c>
      <c r="F32" s="3">
        <v>455778</v>
      </c>
      <c r="G32" s="3">
        <v>484078</v>
      </c>
      <c r="H32" s="3">
        <v>463082</v>
      </c>
      <c r="I32" s="3">
        <v>515414</v>
      </c>
      <c r="J32" s="3">
        <v>509612</v>
      </c>
    </row>
    <row r="33" spans="1:10" x14ac:dyDescent="0.25">
      <c r="A33" s="3" t="s">
        <v>75</v>
      </c>
      <c r="B33" s="3" t="s">
        <v>81</v>
      </c>
      <c r="C33" s="3">
        <v>721237</v>
      </c>
      <c r="D33" s="3">
        <v>853546</v>
      </c>
      <c r="E33" s="3">
        <v>924694</v>
      </c>
      <c r="F33" s="3">
        <v>1075602</v>
      </c>
      <c r="G33" s="3">
        <v>1210600</v>
      </c>
      <c r="H33" s="3">
        <v>1443939</v>
      </c>
      <c r="I33" s="3">
        <v>1652278</v>
      </c>
      <c r="J33" s="3">
        <v>1802161</v>
      </c>
    </row>
    <row r="34" spans="1:10" x14ac:dyDescent="0.25">
      <c r="A34" s="3" t="s">
        <v>75</v>
      </c>
      <c r="B34" s="3" t="s">
        <v>82</v>
      </c>
      <c r="C34" s="3">
        <v>21430</v>
      </c>
      <c r="D34" s="3">
        <v>35511</v>
      </c>
      <c r="E34" s="3">
        <v>31620</v>
      </c>
      <c r="F34" s="3">
        <v>34342</v>
      </c>
      <c r="G34" s="3">
        <v>39027</v>
      </c>
      <c r="H34" s="3">
        <v>35886</v>
      </c>
      <c r="I34" s="3">
        <v>52399</v>
      </c>
      <c r="J34" s="3">
        <v>53778</v>
      </c>
    </row>
    <row r="35" spans="1:10" x14ac:dyDescent="0.25">
      <c r="A35" s="3" t="s">
        <v>76</v>
      </c>
      <c r="B35" s="3" t="s">
        <v>81</v>
      </c>
      <c r="C35" s="3">
        <v>496583</v>
      </c>
      <c r="D35" s="3">
        <v>555546</v>
      </c>
      <c r="E35" s="3">
        <v>616817</v>
      </c>
      <c r="F35" s="3">
        <v>619922</v>
      </c>
      <c r="G35" s="3">
        <v>659358</v>
      </c>
      <c r="H35" s="3">
        <v>744154</v>
      </c>
      <c r="I35" s="3">
        <v>636251</v>
      </c>
      <c r="J35" s="3">
        <v>673698</v>
      </c>
    </row>
    <row r="36" spans="1:10" x14ac:dyDescent="0.25">
      <c r="A36" s="3" t="s">
        <v>76</v>
      </c>
      <c r="B36" s="3" t="s">
        <v>82</v>
      </c>
      <c r="C36" s="3">
        <v>149125</v>
      </c>
      <c r="D36" s="3">
        <v>150320</v>
      </c>
      <c r="E36" s="3">
        <v>160568</v>
      </c>
      <c r="F36" s="3">
        <v>148529</v>
      </c>
      <c r="G36" s="3">
        <v>153476</v>
      </c>
      <c r="H36" s="3">
        <v>171156</v>
      </c>
      <c r="I36" s="3">
        <v>132941</v>
      </c>
      <c r="J36" s="3">
        <v>192405</v>
      </c>
    </row>
    <row r="37" spans="1:10" x14ac:dyDescent="0.25">
      <c r="A37" s="3" t="s">
        <v>77</v>
      </c>
      <c r="B37" s="3" t="s">
        <v>81</v>
      </c>
      <c r="C37" s="3">
        <v>22649</v>
      </c>
      <c r="D37" s="3">
        <v>45263</v>
      </c>
      <c r="E37" s="3">
        <v>112981</v>
      </c>
      <c r="F37" s="3">
        <v>124202</v>
      </c>
      <c r="G37" s="3">
        <v>100793</v>
      </c>
      <c r="H37" s="3">
        <v>128110</v>
      </c>
      <c r="I37" s="3">
        <v>196595</v>
      </c>
      <c r="J37" s="3">
        <v>237086</v>
      </c>
    </row>
    <row r="38" spans="1:10" x14ac:dyDescent="0.25">
      <c r="A38" s="3" t="s">
        <v>77</v>
      </c>
      <c r="B38" s="3" t="s">
        <v>82</v>
      </c>
      <c r="C38" s="3">
        <v>3944</v>
      </c>
      <c r="D38" s="3">
        <v>11590</v>
      </c>
      <c r="E38" s="3">
        <v>23555</v>
      </c>
      <c r="F38" s="3">
        <v>26575</v>
      </c>
      <c r="G38" s="3">
        <v>19165</v>
      </c>
      <c r="H38" s="3">
        <v>33320</v>
      </c>
      <c r="I38" s="3">
        <v>36160</v>
      </c>
      <c r="J38" s="3">
        <v>48323</v>
      </c>
    </row>
    <row r="41" spans="1:10" x14ac:dyDescent="0.25">
      <c r="A41" s="31" t="s">
        <v>80</v>
      </c>
      <c r="B41" s="31"/>
      <c r="C41" s="31"/>
      <c r="D41" s="31"/>
      <c r="E41" s="31"/>
      <c r="F41" s="31"/>
      <c r="G41" s="31"/>
      <c r="H41" s="31"/>
      <c r="I41" s="31"/>
      <c r="J41" s="31"/>
    </row>
    <row r="42" spans="1:10" x14ac:dyDescent="0.25">
      <c r="A42" s="4" t="s">
        <v>64</v>
      </c>
      <c r="B42" s="4" t="s">
        <v>5</v>
      </c>
      <c r="C42" s="4" t="s">
        <v>65</v>
      </c>
      <c r="D42" s="4" t="s">
        <v>66</v>
      </c>
      <c r="E42" s="4" t="s">
        <v>67</v>
      </c>
      <c r="F42" s="4" t="s">
        <v>68</v>
      </c>
      <c r="G42" s="4" t="s">
        <v>69</v>
      </c>
      <c r="H42" s="4" t="s">
        <v>70</v>
      </c>
      <c r="I42" s="4" t="s">
        <v>71</v>
      </c>
      <c r="J42" s="4" t="s">
        <v>72</v>
      </c>
    </row>
    <row r="43" spans="1:10" x14ac:dyDescent="0.25">
      <c r="A43" s="3" t="s">
        <v>73</v>
      </c>
      <c r="B43" s="3" t="s">
        <v>81</v>
      </c>
      <c r="C43" s="3">
        <v>31259</v>
      </c>
      <c r="D43" s="3">
        <v>30794</v>
      </c>
      <c r="E43" s="3">
        <v>30546</v>
      </c>
      <c r="F43" s="3">
        <v>34655</v>
      </c>
      <c r="G43" s="3">
        <v>41745</v>
      </c>
      <c r="H43" s="3">
        <v>35206</v>
      </c>
      <c r="I43" s="3">
        <v>32458</v>
      </c>
      <c r="J43" s="3">
        <v>34070</v>
      </c>
    </row>
    <row r="44" spans="1:10" x14ac:dyDescent="0.25">
      <c r="A44" s="3" t="s">
        <v>73</v>
      </c>
      <c r="B44" s="3" t="s">
        <v>82</v>
      </c>
      <c r="C44" s="3">
        <v>20848</v>
      </c>
      <c r="D44" s="3">
        <v>18511</v>
      </c>
      <c r="E44" s="3">
        <v>8482</v>
      </c>
      <c r="F44" s="3">
        <v>9139</v>
      </c>
      <c r="G44" s="3">
        <v>13049</v>
      </c>
      <c r="H44" s="3">
        <v>9026</v>
      </c>
      <c r="I44" s="3">
        <v>6995</v>
      </c>
      <c r="J44" s="3">
        <v>9422</v>
      </c>
    </row>
    <row r="45" spans="1:10" x14ac:dyDescent="0.25">
      <c r="A45" s="3" t="s">
        <v>75</v>
      </c>
      <c r="B45" s="3" t="s">
        <v>81</v>
      </c>
      <c r="C45" s="3">
        <v>6943</v>
      </c>
      <c r="D45" s="3">
        <v>6994</v>
      </c>
      <c r="E45" s="3">
        <v>8640</v>
      </c>
      <c r="F45" s="3">
        <v>10487</v>
      </c>
      <c r="G45" s="3">
        <v>12930</v>
      </c>
      <c r="H45" s="3">
        <v>12610</v>
      </c>
      <c r="I45" s="3">
        <v>12493</v>
      </c>
      <c r="J45" s="3">
        <v>13516</v>
      </c>
    </row>
    <row r="46" spans="1:10" x14ac:dyDescent="0.25">
      <c r="A46" s="3" t="s">
        <v>75</v>
      </c>
      <c r="B46" s="3" t="s">
        <v>82</v>
      </c>
      <c r="C46" s="3">
        <v>1024</v>
      </c>
      <c r="D46" s="3">
        <v>1101</v>
      </c>
      <c r="E46" s="3">
        <v>521</v>
      </c>
      <c r="F46" s="3">
        <v>566</v>
      </c>
      <c r="G46" s="3">
        <v>872</v>
      </c>
      <c r="H46" s="3">
        <v>601</v>
      </c>
      <c r="I46" s="3">
        <v>609</v>
      </c>
      <c r="J46" s="3">
        <v>927</v>
      </c>
    </row>
    <row r="47" spans="1:10" x14ac:dyDescent="0.25">
      <c r="A47" s="3" t="s">
        <v>76</v>
      </c>
      <c r="B47" s="3" t="s">
        <v>81</v>
      </c>
      <c r="C47" s="3">
        <v>6402</v>
      </c>
      <c r="D47" s="3">
        <v>6813</v>
      </c>
      <c r="E47" s="3">
        <v>6147</v>
      </c>
      <c r="F47" s="3">
        <v>6839</v>
      </c>
      <c r="G47" s="3">
        <v>8834</v>
      </c>
      <c r="H47" s="3">
        <v>8131</v>
      </c>
      <c r="I47" s="3">
        <v>6118</v>
      </c>
      <c r="J47" s="3">
        <v>7040</v>
      </c>
    </row>
    <row r="48" spans="1:10" x14ac:dyDescent="0.25">
      <c r="A48" s="3" t="s">
        <v>76</v>
      </c>
      <c r="B48" s="3" t="s">
        <v>82</v>
      </c>
      <c r="C48" s="3">
        <v>6713</v>
      </c>
      <c r="D48" s="3">
        <v>6250</v>
      </c>
      <c r="E48" s="3">
        <v>3025</v>
      </c>
      <c r="F48" s="3">
        <v>2954</v>
      </c>
      <c r="G48" s="3">
        <v>4308</v>
      </c>
      <c r="H48" s="3">
        <v>3193</v>
      </c>
      <c r="I48" s="3">
        <v>1828</v>
      </c>
      <c r="J48" s="3">
        <v>3652</v>
      </c>
    </row>
    <row r="49" spans="1:10" x14ac:dyDescent="0.25">
      <c r="A49" s="3" t="s">
        <v>77</v>
      </c>
      <c r="B49" s="3" t="s">
        <v>81</v>
      </c>
      <c r="C49" s="3">
        <v>249</v>
      </c>
      <c r="D49" s="3">
        <v>514</v>
      </c>
      <c r="E49" s="3">
        <v>1228</v>
      </c>
      <c r="F49" s="3">
        <v>1541</v>
      </c>
      <c r="G49" s="3">
        <v>1467</v>
      </c>
      <c r="H49" s="3">
        <v>1513</v>
      </c>
      <c r="I49" s="3">
        <v>1924</v>
      </c>
      <c r="J49" s="3">
        <v>2504</v>
      </c>
    </row>
    <row r="50" spans="1:10" x14ac:dyDescent="0.25">
      <c r="A50" s="3" t="s">
        <v>77</v>
      </c>
      <c r="B50" s="3" t="s">
        <v>82</v>
      </c>
      <c r="C50" s="3">
        <v>220</v>
      </c>
      <c r="D50" s="3">
        <v>483</v>
      </c>
      <c r="E50" s="3">
        <v>495</v>
      </c>
      <c r="F50" s="3">
        <v>544</v>
      </c>
      <c r="G50" s="3">
        <v>682</v>
      </c>
      <c r="H50" s="3">
        <v>668</v>
      </c>
      <c r="I50" s="3">
        <v>486</v>
      </c>
      <c r="J50" s="3">
        <v>925</v>
      </c>
    </row>
  </sheetData>
  <mergeCells count="4">
    <mergeCell ref="A5:J5"/>
    <mergeCell ref="A17:J17"/>
    <mergeCell ref="A29:J29"/>
    <mergeCell ref="A41:J41"/>
  </mergeCells>
  <pageMargins left="0.7" right="0.7" top="0.75" bottom="0.75" header="0.3" footer="0.3"/>
  <pageSetup paperSize="9" orientation="portrait" horizontalDpi="300" verticalDpi="30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J42"/>
  <sheetViews>
    <sheetView workbookViewId="0"/>
  </sheetViews>
  <sheetFormatPr baseColWidth="10" defaultColWidth="11.42578125" defaultRowHeight="15" x14ac:dyDescent="0.25"/>
  <cols>
    <col min="1" max="1" width="8.7109375" bestFit="1" customWidth="1"/>
    <col min="2" max="2" width="17.28515625" bestFit="1" customWidth="1"/>
  </cols>
  <sheetData>
    <row r="1" spans="1:10" x14ac:dyDescent="0.25">
      <c r="A1" s="5" t="str">
        <f>HYPERLINK("#'Indice'!A1", "Indice")</f>
        <v>Indice</v>
      </c>
    </row>
    <row r="2" spans="1:10" x14ac:dyDescent="0.25">
      <c r="A2" s="15" t="s">
        <v>131</v>
      </c>
    </row>
    <row r="3" spans="1:10" x14ac:dyDescent="0.25">
      <c r="A3" s="8" t="s">
        <v>62</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1" t="s">
        <v>132</v>
      </c>
      <c r="B7" s="1" t="s">
        <v>201</v>
      </c>
      <c r="C7" s="1">
        <v>90.744823217391996</v>
      </c>
      <c r="D7" s="1">
        <v>93.315237760543795</v>
      </c>
      <c r="E7" s="1">
        <v>91.658455133438096</v>
      </c>
      <c r="F7" s="1">
        <v>94.767254590988202</v>
      </c>
      <c r="G7" s="1">
        <v>96.369934082031193</v>
      </c>
      <c r="H7" s="1">
        <v>93.6530411243439</v>
      </c>
      <c r="I7" s="1">
        <v>92.132848501205402</v>
      </c>
      <c r="J7" s="1">
        <v>94.676405191421495</v>
      </c>
    </row>
    <row r="8" spans="1:10" x14ac:dyDescent="0.25">
      <c r="A8" s="1" t="s">
        <v>132</v>
      </c>
      <c r="B8" s="1" t="s">
        <v>202</v>
      </c>
      <c r="C8" s="1">
        <v>93.993419408798204</v>
      </c>
      <c r="D8" s="1">
        <v>94.688051939010606</v>
      </c>
      <c r="E8" s="1">
        <v>91.716533899307294</v>
      </c>
      <c r="F8" s="1">
        <v>94.438356161117596</v>
      </c>
      <c r="G8" s="1">
        <v>98.328083753585801</v>
      </c>
      <c r="H8" s="1">
        <v>91.441613435745197</v>
      </c>
      <c r="I8" s="1">
        <v>90.795463323593097</v>
      </c>
      <c r="J8" s="1">
        <v>93.792492151260404</v>
      </c>
    </row>
    <row r="9" spans="1:10" x14ac:dyDescent="0.25">
      <c r="A9" s="1" t="s">
        <v>133</v>
      </c>
      <c r="B9" s="1" t="s">
        <v>201</v>
      </c>
      <c r="C9" s="1">
        <v>9.1737441718578303</v>
      </c>
      <c r="D9" s="1">
        <v>6.6847622394561803</v>
      </c>
      <c r="E9" s="1">
        <v>8.3415418863296509</v>
      </c>
      <c r="F9" s="1">
        <v>5.1514916121959704</v>
      </c>
      <c r="G9" s="1">
        <v>3.6300651729106899</v>
      </c>
      <c r="H9" s="1">
        <v>6.2761552631855002</v>
      </c>
      <c r="I9" s="1">
        <v>7.8671507537365004</v>
      </c>
      <c r="J9" s="1">
        <v>5.3235966712236404</v>
      </c>
    </row>
    <row r="10" spans="1:10" x14ac:dyDescent="0.25">
      <c r="A10" s="1" t="s">
        <v>133</v>
      </c>
      <c r="B10" s="1" t="s">
        <v>202</v>
      </c>
      <c r="C10" s="1">
        <v>6.0065783560275996</v>
      </c>
      <c r="D10" s="1">
        <v>5.3119480609893799</v>
      </c>
      <c r="E10" s="1">
        <v>8.2834683358669299</v>
      </c>
      <c r="F10" s="1">
        <v>5.5616453289985701</v>
      </c>
      <c r="G10" s="1">
        <v>1.6719186678528799</v>
      </c>
      <c r="H10" s="1">
        <v>8.5583858191966993</v>
      </c>
      <c r="I10" s="1">
        <v>9.2045344412326795</v>
      </c>
      <c r="J10" s="1">
        <v>6.2075078487396196</v>
      </c>
    </row>
    <row r="11" spans="1:10" x14ac:dyDescent="0.25">
      <c r="A11" s="1" t="s">
        <v>130</v>
      </c>
      <c r="B11" s="1" t="s">
        <v>201</v>
      </c>
      <c r="C11" s="1">
        <v>8.1433128798380494E-2</v>
      </c>
      <c r="D11" s="1"/>
      <c r="E11" s="1"/>
      <c r="F11" s="1">
        <v>8.1251573283225298E-2</v>
      </c>
      <c r="G11" s="1"/>
      <c r="H11" s="1">
        <v>7.08051316905767E-2</v>
      </c>
      <c r="I11" s="1"/>
      <c r="J11" s="1"/>
    </row>
    <row r="12" spans="1:10" x14ac:dyDescent="0.25">
      <c r="A12" s="1" t="s">
        <v>130</v>
      </c>
      <c r="B12" s="1" t="s">
        <v>202</v>
      </c>
      <c r="C12" s="1">
        <v>0</v>
      </c>
      <c r="D12" s="1"/>
      <c r="E12" s="1"/>
      <c r="F12" s="1">
        <v>0</v>
      </c>
      <c r="G12" s="1"/>
      <c r="H12" s="1">
        <v>0</v>
      </c>
      <c r="I12" s="1"/>
      <c r="J12" s="1"/>
    </row>
    <row r="15" spans="1:10" x14ac:dyDescent="0.25">
      <c r="A15" s="31" t="s">
        <v>78</v>
      </c>
      <c r="B15" s="31"/>
      <c r="C15" s="31"/>
      <c r="D15" s="31"/>
      <c r="E15" s="31"/>
      <c r="F15" s="31"/>
      <c r="G15" s="31"/>
      <c r="H15" s="31"/>
      <c r="I15" s="31"/>
      <c r="J15" s="31"/>
    </row>
    <row r="16" spans="1:10" x14ac:dyDescent="0.25">
      <c r="A16" s="4" t="s">
        <v>64</v>
      </c>
      <c r="B16" s="4" t="s">
        <v>5</v>
      </c>
      <c r="C16" s="4" t="s">
        <v>65</v>
      </c>
      <c r="D16" s="4" t="s">
        <v>66</v>
      </c>
      <c r="E16" s="4" t="s">
        <v>67</v>
      </c>
      <c r="F16" s="4" t="s">
        <v>68</v>
      </c>
      <c r="G16" s="4" t="s">
        <v>69</v>
      </c>
      <c r="H16" s="4" t="s">
        <v>70</v>
      </c>
      <c r="I16" s="4" t="s">
        <v>71</v>
      </c>
      <c r="J16" s="4" t="s">
        <v>72</v>
      </c>
    </row>
    <row r="17" spans="1:10" x14ac:dyDescent="0.25">
      <c r="A17" s="2" t="s">
        <v>132</v>
      </c>
      <c r="B17" s="2" t="s">
        <v>201</v>
      </c>
      <c r="C17" s="2">
        <v>0.20931714680045799</v>
      </c>
      <c r="D17" s="2">
        <v>0.184545817319304</v>
      </c>
      <c r="E17" s="2">
        <v>0.375741301104426</v>
      </c>
      <c r="F17" s="2">
        <v>0.16633694758638701</v>
      </c>
      <c r="G17" s="2">
        <v>0.1181740895845</v>
      </c>
      <c r="H17" s="2">
        <v>0.16881453339010499</v>
      </c>
      <c r="I17" s="2">
        <v>0.18791970796883101</v>
      </c>
      <c r="J17" s="2">
        <v>0.12615424348041401</v>
      </c>
    </row>
    <row r="18" spans="1:10" x14ac:dyDescent="0.25">
      <c r="A18" s="2" t="s">
        <v>132</v>
      </c>
      <c r="B18" s="2" t="s">
        <v>202</v>
      </c>
      <c r="C18" s="2">
        <v>1.3116914778947799</v>
      </c>
      <c r="D18" s="2">
        <v>1.1108135804534001</v>
      </c>
      <c r="E18" s="2">
        <v>2.9179425910115202</v>
      </c>
      <c r="F18" s="2">
        <v>1.25203002244234</v>
      </c>
      <c r="G18" s="2">
        <v>0.44438675977289699</v>
      </c>
      <c r="H18" s="2">
        <v>1.12319895997643</v>
      </c>
      <c r="I18" s="2">
        <v>0.88145406916737601</v>
      </c>
      <c r="J18" s="2">
        <v>0.70388992317020904</v>
      </c>
    </row>
    <row r="19" spans="1:10" x14ac:dyDescent="0.25">
      <c r="A19" s="2" t="s">
        <v>133</v>
      </c>
      <c r="B19" s="2" t="s">
        <v>201</v>
      </c>
      <c r="C19" s="2">
        <v>0.208783452399075</v>
      </c>
      <c r="D19" s="2">
        <v>0.184545817319304</v>
      </c>
      <c r="E19" s="2">
        <v>0.375741301104426</v>
      </c>
      <c r="F19" s="2">
        <v>0.16352944076061199</v>
      </c>
      <c r="G19" s="2">
        <v>0.1181740895845</v>
      </c>
      <c r="H19" s="2">
        <v>0.16871463740244499</v>
      </c>
      <c r="I19" s="2">
        <v>0.18791970796883101</v>
      </c>
      <c r="J19" s="2">
        <v>0.12615424348041401</v>
      </c>
    </row>
    <row r="20" spans="1:10" x14ac:dyDescent="0.25">
      <c r="A20" s="2" t="s">
        <v>133</v>
      </c>
      <c r="B20" s="2" t="s">
        <v>202</v>
      </c>
      <c r="C20" s="2">
        <v>1.3116914778947799</v>
      </c>
      <c r="D20" s="2">
        <v>1.1108135804534001</v>
      </c>
      <c r="E20" s="2">
        <v>2.9179425910115202</v>
      </c>
      <c r="F20" s="2">
        <v>1.25203002244234</v>
      </c>
      <c r="G20" s="2">
        <v>0.44438675977289699</v>
      </c>
      <c r="H20" s="2">
        <v>1.12319895997643</v>
      </c>
      <c r="I20" s="2">
        <v>0.88145406916737601</v>
      </c>
      <c r="J20" s="2">
        <v>0.70388992317020904</v>
      </c>
    </row>
    <row r="21" spans="1:10" x14ac:dyDescent="0.25">
      <c r="A21" s="2" t="s">
        <v>130</v>
      </c>
      <c r="B21" s="2" t="s">
        <v>201</v>
      </c>
      <c r="C21" s="2">
        <v>1.7563225992489599E-2</v>
      </c>
      <c r="D21" s="2"/>
      <c r="E21" s="2"/>
      <c r="F21" s="2">
        <v>1.7407564155291801E-2</v>
      </c>
      <c r="G21" s="2"/>
      <c r="H21" s="2">
        <v>1.16364157292992E-2</v>
      </c>
      <c r="I21" s="2"/>
      <c r="J21" s="2"/>
    </row>
    <row r="22" spans="1:10" x14ac:dyDescent="0.25">
      <c r="A22" s="2" t="s">
        <v>130</v>
      </c>
      <c r="B22" s="2" t="s">
        <v>202</v>
      </c>
      <c r="C22" s="2">
        <v>0</v>
      </c>
      <c r="D22" s="2"/>
      <c r="E22" s="2"/>
      <c r="F22" s="2">
        <v>0</v>
      </c>
      <c r="G22" s="2"/>
      <c r="H22" s="2">
        <v>0</v>
      </c>
      <c r="I22" s="2"/>
      <c r="J22" s="2"/>
    </row>
    <row r="25" spans="1:10" x14ac:dyDescent="0.25">
      <c r="A25" s="31" t="s">
        <v>79</v>
      </c>
      <c r="B25" s="31"/>
      <c r="C25" s="31"/>
      <c r="D25" s="31"/>
      <c r="E25" s="31"/>
      <c r="F25" s="31"/>
      <c r="G25" s="31"/>
      <c r="H25" s="31"/>
      <c r="I25" s="31"/>
      <c r="J25" s="31"/>
    </row>
    <row r="26" spans="1:10" x14ac:dyDescent="0.25">
      <c r="A26" s="4" t="s">
        <v>64</v>
      </c>
      <c r="B26" s="4" t="s">
        <v>5</v>
      </c>
      <c r="C26" s="4" t="s">
        <v>65</v>
      </c>
      <c r="D26" s="4" t="s">
        <v>66</v>
      </c>
      <c r="E26" s="4" t="s">
        <v>67</v>
      </c>
      <c r="F26" s="4" t="s">
        <v>68</v>
      </c>
      <c r="G26" s="4" t="s">
        <v>69</v>
      </c>
      <c r="H26" s="4" t="s">
        <v>70</v>
      </c>
      <c r="I26" s="4" t="s">
        <v>71</v>
      </c>
      <c r="J26" s="4" t="s">
        <v>72</v>
      </c>
    </row>
    <row r="27" spans="1:10" x14ac:dyDescent="0.25">
      <c r="A27" s="3" t="s">
        <v>132</v>
      </c>
      <c r="B27" s="3" t="s">
        <v>201</v>
      </c>
      <c r="C27" s="3">
        <v>3954820</v>
      </c>
      <c r="D27" s="3">
        <v>4351255</v>
      </c>
      <c r="E27" s="3">
        <v>4529662</v>
      </c>
      <c r="F27" s="3">
        <v>4938299</v>
      </c>
      <c r="G27" s="3">
        <v>5202290</v>
      </c>
      <c r="H27" s="3">
        <v>5225937</v>
      </c>
      <c r="I27" s="3">
        <v>5322769</v>
      </c>
      <c r="J27" s="3">
        <v>5950927</v>
      </c>
    </row>
    <row r="28" spans="1:10" x14ac:dyDescent="0.25">
      <c r="A28" s="3" t="s">
        <v>132</v>
      </c>
      <c r="B28" s="3" t="s">
        <v>202</v>
      </c>
      <c r="C28" s="3">
        <v>50294</v>
      </c>
      <c r="D28" s="3">
        <v>67006</v>
      </c>
      <c r="E28" s="3">
        <v>90892</v>
      </c>
      <c r="F28" s="3">
        <v>127505</v>
      </c>
      <c r="G28" s="3">
        <v>191902</v>
      </c>
      <c r="H28" s="3">
        <v>321292</v>
      </c>
      <c r="I28" s="3">
        <v>452787</v>
      </c>
      <c r="J28" s="3">
        <v>593487</v>
      </c>
    </row>
    <row r="29" spans="1:10" x14ac:dyDescent="0.25">
      <c r="A29" s="3" t="s">
        <v>133</v>
      </c>
      <c r="B29" s="3" t="s">
        <v>201</v>
      </c>
      <c r="C29" s="3">
        <v>399808</v>
      </c>
      <c r="D29" s="3">
        <v>311708</v>
      </c>
      <c r="E29" s="3">
        <v>412230</v>
      </c>
      <c r="F29" s="3">
        <v>268443</v>
      </c>
      <c r="G29" s="3">
        <v>195960</v>
      </c>
      <c r="H29" s="3">
        <v>350216</v>
      </c>
      <c r="I29" s="3">
        <v>454507</v>
      </c>
      <c r="J29" s="3">
        <v>334617</v>
      </c>
    </row>
    <row r="30" spans="1:10" x14ac:dyDescent="0.25">
      <c r="A30" s="3" t="s">
        <v>133</v>
      </c>
      <c r="B30" s="3" t="s">
        <v>202</v>
      </c>
      <c r="C30" s="3">
        <v>3214</v>
      </c>
      <c r="D30" s="3">
        <v>3759</v>
      </c>
      <c r="E30" s="3">
        <v>8209</v>
      </c>
      <c r="F30" s="3">
        <v>7509</v>
      </c>
      <c r="G30" s="3">
        <v>3263</v>
      </c>
      <c r="H30" s="3">
        <v>30071</v>
      </c>
      <c r="I30" s="3">
        <v>45902</v>
      </c>
      <c r="J30" s="3">
        <v>39279</v>
      </c>
    </row>
    <row r="31" spans="1:10" x14ac:dyDescent="0.25">
      <c r="A31" s="3" t="s">
        <v>130</v>
      </c>
      <c r="B31" s="3" t="s">
        <v>201</v>
      </c>
      <c r="C31" s="3">
        <v>3549</v>
      </c>
      <c r="D31" s="3"/>
      <c r="E31" s="3"/>
      <c r="F31" s="3">
        <v>4234</v>
      </c>
      <c r="G31" s="3"/>
      <c r="H31" s="3">
        <v>3951</v>
      </c>
      <c r="I31" s="3"/>
      <c r="J31" s="3"/>
    </row>
    <row r="32" spans="1:10" x14ac:dyDescent="0.25">
      <c r="A32" s="3" t="s">
        <v>130</v>
      </c>
      <c r="B32" s="3" t="s">
        <v>202</v>
      </c>
      <c r="C32" s="3"/>
      <c r="D32" s="3"/>
      <c r="E32" s="3"/>
      <c r="F32" s="3"/>
      <c r="G32" s="3"/>
      <c r="H32" s="3"/>
      <c r="I32" s="3"/>
      <c r="J32" s="3"/>
    </row>
    <row r="35" spans="1:10" x14ac:dyDescent="0.25">
      <c r="A35" s="31" t="s">
        <v>80</v>
      </c>
      <c r="B35" s="31"/>
      <c r="C35" s="31"/>
      <c r="D35" s="31"/>
      <c r="E35" s="31"/>
      <c r="F35" s="31"/>
      <c r="G35" s="31"/>
      <c r="H35" s="31"/>
      <c r="I35" s="31"/>
      <c r="J35" s="31"/>
    </row>
    <row r="36" spans="1:10" x14ac:dyDescent="0.25">
      <c r="A36" s="4" t="s">
        <v>64</v>
      </c>
      <c r="B36" s="4" t="s">
        <v>5</v>
      </c>
      <c r="C36" s="4" t="s">
        <v>65</v>
      </c>
      <c r="D36" s="4" t="s">
        <v>66</v>
      </c>
      <c r="E36" s="4" t="s">
        <v>67</v>
      </c>
      <c r="F36" s="4" t="s">
        <v>68</v>
      </c>
      <c r="G36" s="4" t="s">
        <v>69</v>
      </c>
      <c r="H36" s="4" t="s">
        <v>70</v>
      </c>
      <c r="I36" s="4" t="s">
        <v>71</v>
      </c>
      <c r="J36" s="4" t="s">
        <v>72</v>
      </c>
    </row>
    <row r="37" spans="1:10" x14ac:dyDescent="0.25">
      <c r="A37" s="3" t="s">
        <v>132</v>
      </c>
      <c r="B37" s="3" t="s">
        <v>201</v>
      </c>
      <c r="C37" s="3">
        <v>56619</v>
      </c>
      <c r="D37" s="3">
        <v>58952</v>
      </c>
      <c r="E37" s="3">
        <v>50965</v>
      </c>
      <c r="F37" s="3">
        <v>59481</v>
      </c>
      <c r="G37" s="3">
        <v>76226</v>
      </c>
      <c r="H37" s="3">
        <v>61467</v>
      </c>
      <c r="I37" s="3">
        <v>50244</v>
      </c>
      <c r="J37" s="3">
        <v>62216</v>
      </c>
    </row>
    <row r="38" spans="1:10" x14ac:dyDescent="0.25">
      <c r="A38" s="3" t="s">
        <v>132</v>
      </c>
      <c r="B38" s="3" t="s">
        <v>202</v>
      </c>
      <c r="C38" s="3">
        <v>461</v>
      </c>
      <c r="D38" s="3">
        <v>467</v>
      </c>
      <c r="E38" s="3">
        <v>780</v>
      </c>
      <c r="F38" s="3">
        <v>1078</v>
      </c>
      <c r="G38" s="3">
        <v>1571</v>
      </c>
      <c r="H38" s="3">
        <v>2079</v>
      </c>
      <c r="I38" s="3">
        <v>2804</v>
      </c>
      <c r="J38" s="3">
        <v>3760</v>
      </c>
    </row>
    <row r="39" spans="1:10" x14ac:dyDescent="0.25">
      <c r="A39" s="3" t="s">
        <v>133</v>
      </c>
      <c r="B39" s="3" t="s">
        <v>201</v>
      </c>
      <c r="C39" s="3">
        <v>16148</v>
      </c>
      <c r="D39" s="3">
        <v>11454</v>
      </c>
      <c r="E39" s="3">
        <v>6758</v>
      </c>
      <c r="F39" s="3">
        <v>5204</v>
      </c>
      <c r="G39" s="3">
        <v>5469</v>
      </c>
      <c r="H39" s="3">
        <v>6329</v>
      </c>
      <c r="I39" s="3">
        <v>5392</v>
      </c>
      <c r="J39" s="3">
        <v>4967</v>
      </c>
    </row>
    <row r="40" spans="1:10" x14ac:dyDescent="0.25">
      <c r="A40" s="3" t="s">
        <v>133</v>
      </c>
      <c r="B40" s="3" t="s">
        <v>202</v>
      </c>
      <c r="C40" s="3">
        <v>116</v>
      </c>
      <c r="D40" s="3">
        <v>101</v>
      </c>
      <c r="E40" s="3">
        <v>134</v>
      </c>
      <c r="F40" s="3">
        <v>124</v>
      </c>
      <c r="G40" s="3">
        <v>60</v>
      </c>
      <c r="H40" s="3">
        <v>330</v>
      </c>
      <c r="I40" s="3">
        <v>347</v>
      </c>
      <c r="J40" s="3">
        <v>463</v>
      </c>
    </row>
    <row r="41" spans="1:10" x14ac:dyDescent="0.25">
      <c r="A41" s="3" t="s">
        <v>130</v>
      </c>
      <c r="B41" s="3" t="s">
        <v>201</v>
      </c>
      <c r="C41" s="3">
        <v>53</v>
      </c>
      <c r="D41" s="3"/>
      <c r="E41" s="3"/>
      <c r="F41" s="3">
        <v>53</v>
      </c>
      <c r="G41" s="3"/>
      <c r="H41" s="3">
        <v>61</v>
      </c>
      <c r="I41" s="3"/>
      <c r="J41" s="3"/>
    </row>
    <row r="42" spans="1:10" x14ac:dyDescent="0.25">
      <c r="A42" s="3" t="s">
        <v>130</v>
      </c>
      <c r="B42" s="3" t="s">
        <v>202</v>
      </c>
      <c r="C42" s="3"/>
      <c r="D42" s="3"/>
      <c r="E42" s="3"/>
      <c r="F42" s="3"/>
      <c r="G42" s="3"/>
      <c r="H42" s="3"/>
      <c r="I42" s="3"/>
      <c r="J42" s="3"/>
    </row>
  </sheetData>
  <mergeCells count="4">
    <mergeCell ref="A5:J5"/>
    <mergeCell ref="A15:J15"/>
    <mergeCell ref="A25:J25"/>
    <mergeCell ref="A35:J35"/>
  </mergeCells>
  <pageMargins left="0.7" right="0.7" top="0.75" bottom="0.75" header="0.3" footer="0.3"/>
  <pageSetup paperSize="9" orientation="portrait" horizontalDpi="300" verticalDpi="30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J78"/>
  <sheetViews>
    <sheetView workbookViewId="0"/>
  </sheetViews>
  <sheetFormatPr baseColWidth="10" defaultColWidth="11.42578125" defaultRowHeight="15" x14ac:dyDescent="0.25"/>
  <cols>
    <col min="1" max="1" width="8.7109375" bestFit="1" customWidth="1"/>
    <col min="2" max="2" width="13.28515625" bestFit="1" customWidth="1"/>
  </cols>
  <sheetData>
    <row r="1" spans="1:10" x14ac:dyDescent="0.25">
      <c r="A1" s="5" t="str">
        <f>HYPERLINK("#'Indice'!A1", "Indice")</f>
        <v>Indice</v>
      </c>
    </row>
    <row r="2" spans="1:10" x14ac:dyDescent="0.25">
      <c r="A2" s="15" t="s">
        <v>131</v>
      </c>
    </row>
    <row r="3" spans="1:10" x14ac:dyDescent="0.25">
      <c r="A3" s="8" t="s">
        <v>62</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1" t="s">
        <v>132</v>
      </c>
      <c r="B7" s="1" t="s">
        <v>107</v>
      </c>
      <c r="C7" s="1">
        <v>78.419423103332505</v>
      </c>
      <c r="D7" s="1">
        <v>84.245687723159804</v>
      </c>
      <c r="E7" s="1">
        <v>84.586924314498901</v>
      </c>
      <c r="F7" s="1">
        <v>88.291317224502606</v>
      </c>
      <c r="G7" s="1">
        <v>91.697502136230497</v>
      </c>
      <c r="H7" s="1">
        <v>88.023972511291504</v>
      </c>
      <c r="I7" s="1">
        <v>87.825518846511798</v>
      </c>
      <c r="J7" s="1">
        <v>90.654796361923204</v>
      </c>
    </row>
    <row r="8" spans="1:10" x14ac:dyDescent="0.25">
      <c r="A8" s="1" t="s">
        <v>132</v>
      </c>
      <c r="B8" s="1" t="s">
        <v>108</v>
      </c>
      <c r="C8" s="1">
        <v>88.669341802597003</v>
      </c>
      <c r="D8" s="1">
        <v>91.880071163177504</v>
      </c>
      <c r="E8" s="1">
        <v>90.230035781860394</v>
      </c>
      <c r="F8" s="1">
        <v>93.816435337066693</v>
      </c>
      <c r="G8" s="1">
        <v>96.066164970397907</v>
      </c>
      <c r="H8" s="1">
        <v>92.616003751754803</v>
      </c>
      <c r="I8" s="1">
        <v>90.401393175125094</v>
      </c>
      <c r="J8" s="1">
        <v>93.877655267715497</v>
      </c>
    </row>
    <row r="9" spans="1:10" x14ac:dyDescent="0.25">
      <c r="A9" s="1" t="s">
        <v>132</v>
      </c>
      <c r="B9" s="1" t="s">
        <v>109</v>
      </c>
      <c r="C9" s="1">
        <v>92.929643392562895</v>
      </c>
      <c r="D9" s="1">
        <v>94.9575901031494</v>
      </c>
      <c r="E9" s="1">
        <v>92.519390583038302</v>
      </c>
      <c r="F9" s="1">
        <v>96.168142557144193</v>
      </c>
      <c r="G9" s="1">
        <v>97.335410118102999</v>
      </c>
      <c r="H9" s="1">
        <v>94.581812620163006</v>
      </c>
      <c r="I9" s="1">
        <v>92.701166868209796</v>
      </c>
      <c r="J9" s="1">
        <v>94.826310873031602</v>
      </c>
    </row>
    <row r="10" spans="1:10" x14ac:dyDescent="0.25">
      <c r="A10" s="1" t="s">
        <v>132</v>
      </c>
      <c r="B10" s="1" t="s">
        <v>110</v>
      </c>
      <c r="C10" s="1">
        <v>95.651030540466294</v>
      </c>
      <c r="D10" s="1">
        <v>96.903777122497601</v>
      </c>
      <c r="E10" s="1">
        <v>94.206440448761001</v>
      </c>
      <c r="F10" s="1">
        <v>96.740460395813002</v>
      </c>
      <c r="G10" s="1">
        <v>97.795540094375596</v>
      </c>
      <c r="H10" s="1">
        <v>95.096534490585299</v>
      </c>
      <c r="I10" s="1">
        <v>93.779850006103501</v>
      </c>
      <c r="J10" s="1">
        <v>96.120208501815796</v>
      </c>
    </row>
    <row r="11" spans="1:10" x14ac:dyDescent="0.25">
      <c r="A11" s="1" t="s">
        <v>132</v>
      </c>
      <c r="B11" s="1" t="s">
        <v>111</v>
      </c>
      <c r="C11" s="1">
        <v>98.329061269760103</v>
      </c>
      <c r="D11" s="1">
        <v>98.868054151535006</v>
      </c>
      <c r="E11" s="1">
        <v>96.807926893234296</v>
      </c>
      <c r="F11" s="1">
        <v>98.833566904067993</v>
      </c>
      <c r="G11" s="1">
        <v>99.335581064224201</v>
      </c>
      <c r="H11" s="1">
        <v>97.337704896926894</v>
      </c>
      <c r="I11" s="1">
        <v>95.470744371414199</v>
      </c>
      <c r="J11" s="1">
        <v>97.621035575866699</v>
      </c>
    </row>
    <row r="12" spans="1:10" x14ac:dyDescent="0.25">
      <c r="A12" s="1" t="s">
        <v>133</v>
      </c>
      <c r="B12" s="1" t="s">
        <v>107</v>
      </c>
      <c r="C12" s="1">
        <v>21.432405710220301</v>
      </c>
      <c r="D12" s="1">
        <v>15.754315257072401</v>
      </c>
      <c r="E12" s="1">
        <v>15.4130771756172</v>
      </c>
      <c r="F12" s="1">
        <v>11.595828831195799</v>
      </c>
      <c r="G12" s="1">
        <v>8.3024963736534101</v>
      </c>
      <c r="H12" s="1">
        <v>11.9003750383854</v>
      </c>
      <c r="I12" s="1">
        <v>12.174480408430099</v>
      </c>
      <c r="J12" s="1">
        <v>9.3452028930187208</v>
      </c>
    </row>
    <row r="13" spans="1:10" x14ac:dyDescent="0.25">
      <c r="A13" s="1" t="s">
        <v>133</v>
      </c>
      <c r="B13" s="1" t="s">
        <v>108</v>
      </c>
      <c r="C13" s="1">
        <v>11.2760186195374</v>
      </c>
      <c r="D13" s="1">
        <v>8.1199303269386292</v>
      </c>
      <c r="E13" s="1">
        <v>9.7699642181396502</v>
      </c>
      <c r="F13" s="1">
        <v>6.1164308339357403</v>
      </c>
      <c r="G13" s="1">
        <v>3.9338376373052601</v>
      </c>
      <c r="H13" s="1">
        <v>7.3210559785366103</v>
      </c>
      <c r="I13" s="1">
        <v>9.5986068248748797</v>
      </c>
      <c r="J13" s="1">
        <v>6.1223462224006697</v>
      </c>
    </row>
    <row r="14" spans="1:10" x14ac:dyDescent="0.25">
      <c r="A14" s="1" t="s">
        <v>133</v>
      </c>
      <c r="B14" s="1" t="s">
        <v>109</v>
      </c>
      <c r="C14" s="1">
        <v>7.0148162543773704</v>
      </c>
      <c r="D14" s="1">
        <v>5.0424080342054403</v>
      </c>
      <c r="E14" s="1">
        <v>7.48060718178749</v>
      </c>
      <c r="F14" s="1">
        <v>3.7718415260314901</v>
      </c>
      <c r="G14" s="1">
        <v>2.66458746045828</v>
      </c>
      <c r="H14" s="1">
        <v>5.3347263485193297</v>
      </c>
      <c r="I14" s="1">
        <v>7.2988323867320997</v>
      </c>
      <c r="J14" s="1">
        <v>5.1736891269683802</v>
      </c>
    </row>
    <row r="15" spans="1:10" x14ac:dyDescent="0.25">
      <c r="A15" s="1" t="s">
        <v>133</v>
      </c>
      <c r="B15" s="1" t="s">
        <v>110</v>
      </c>
      <c r="C15" s="1">
        <v>4.3013960123062098</v>
      </c>
      <c r="D15" s="1">
        <v>3.09622511267662</v>
      </c>
      <c r="E15" s="1">
        <v>5.7935606688260997</v>
      </c>
      <c r="F15" s="1">
        <v>3.15534919500351</v>
      </c>
      <c r="G15" s="1">
        <v>2.2044574841857001</v>
      </c>
      <c r="H15" s="1">
        <v>4.8442676663398698</v>
      </c>
      <c r="I15" s="1">
        <v>6.2201496213674501</v>
      </c>
      <c r="J15" s="1">
        <v>3.87978963553905</v>
      </c>
    </row>
    <row r="16" spans="1:10" x14ac:dyDescent="0.25">
      <c r="A16" s="1" t="s">
        <v>133</v>
      </c>
      <c r="B16" s="1" t="s">
        <v>111</v>
      </c>
      <c r="C16" s="1">
        <v>1.53991300612688</v>
      </c>
      <c r="D16" s="1">
        <v>1.1319477111101199</v>
      </c>
      <c r="E16" s="1">
        <v>3.1920749694108999</v>
      </c>
      <c r="F16" s="1">
        <v>1.11957304179668</v>
      </c>
      <c r="G16" s="1">
        <v>0.66441856324672699</v>
      </c>
      <c r="H16" s="1">
        <v>2.6141900569200498</v>
      </c>
      <c r="I16" s="1">
        <v>4.5292526483535802</v>
      </c>
      <c r="J16" s="1">
        <v>2.37896163016558</v>
      </c>
    </row>
    <row r="17" spans="1:10" x14ac:dyDescent="0.25">
      <c r="A17" s="1" t="s">
        <v>130</v>
      </c>
      <c r="B17" s="1" t="s">
        <v>107</v>
      </c>
      <c r="C17" s="1">
        <v>0.14817222254350801</v>
      </c>
      <c r="D17" s="1"/>
      <c r="E17" s="1"/>
      <c r="F17" s="1">
        <v>0.1128556788899</v>
      </c>
      <c r="G17" s="1"/>
      <c r="H17" s="1">
        <v>7.5650139478966594E-2</v>
      </c>
      <c r="I17" s="1"/>
      <c r="J17" s="1"/>
    </row>
    <row r="18" spans="1:10" x14ac:dyDescent="0.25">
      <c r="A18" s="1" t="s">
        <v>130</v>
      </c>
      <c r="B18" s="1" t="s">
        <v>108</v>
      </c>
      <c r="C18" s="1">
        <v>5.4640899179503301E-2</v>
      </c>
      <c r="D18" s="1"/>
      <c r="E18" s="1"/>
      <c r="F18" s="1">
        <v>6.7134806886315304E-2</v>
      </c>
      <c r="G18" s="1"/>
      <c r="H18" s="1">
        <v>6.2943430384620996E-2</v>
      </c>
      <c r="I18" s="1"/>
      <c r="J18" s="1"/>
    </row>
    <row r="19" spans="1:10" x14ac:dyDescent="0.25">
      <c r="A19" s="1" t="s">
        <v>130</v>
      </c>
      <c r="B19" s="1" t="s">
        <v>109</v>
      </c>
      <c r="C19" s="1">
        <v>5.5542599875479902E-2</v>
      </c>
      <c r="D19" s="1"/>
      <c r="E19" s="1"/>
      <c r="F19" s="1">
        <v>6.0015718918293701E-2</v>
      </c>
      <c r="G19" s="1"/>
      <c r="H19" s="1">
        <v>8.3460623864084496E-2</v>
      </c>
      <c r="I19" s="1"/>
      <c r="J19" s="1"/>
    </row>
    <row r="20" spans="1:10" x14ac:dyDescent="0.25">
      <c r="A20" s="1" t="s">
        <v>130</v>
      </c>
      <c r="B20" s="1" t="s">
        <v>110</v>
      </c>
      <c r="C20" s="1">
        <v>4.7574815107509501E-2</v>
      </c>
      <c r="D20" s="1"/>
      <c r="E20" s="1"/>
      <c r="F20" s="1">
        <v>0.104190898127854</v>
      </c>
      <c r="G20" s="1"/>
      <c r="H20" s="1">
        <v>5.9196411166340099E-2</v>
      </c>
      <c r="I20" s="1"/>
      <c r="J20" s="1"/>
    </row>
    <row r="21" spans="1:10" x14ac:dyDescent="0.25">
      <c r="A21" s="1" t="s">
        <v>130</v>
      </c>
      <c r="B21" s="1" t="s">
        <v>111</v>
      </c>
      <c r="C21" s="1">
        <v>0.13102521188557101</v>
      </c>
      <c r="D21" s="1"/>
      <c r="E21" s="1"/>
      <c r="F21" s="1">
        <v>4.6860269503667999E-2</v>
      </c>
      <c r="G21" s="1"/>
      <c r="H21" s="1">
        <v>4.8103698645718403E-2</v>
      </c>
      <c r="I21" s="1"/>
      <c r="J21" s="1"/>
    </row>
    <row r="24" spans="1:10" x14ac:dyDescent="0.25">
      <c r="A24" s="31" t="s">
        <v>78</v>
      </c>
      <c r="B24" s="31"/>
      <c r="C24" s="31"/>
      <c r="D24" s="31"/>
      <c r="E24" s="31"/>
      <c r="F24" s="31"/>
      <c r="G24" s="31"/>
      <c r="H24" s="31"/>
      <c r="I24" s="31"/>
      <c r="J24" s="31"/>
    </row>
    <row r="25" spans="1:10" x14ac:dyDescent="0.25">
      <c r="A25" s="4" t="s">
        <v>64</v>
      </c>
      <c r="B25" s="4" t="s">
        <v>5</v>
      </c>
      <c r="C25" s="4" t="s">
        <v>65</v>
      </c>
      <c r="D25" s="4" t="s">
        <v>66</v>
      </c>
      <c r="E25" s="4" t="s">
        <v>67</v>
      </c>
      <c r="F25" s="4" t="s">
        <v>68</v>
      </c>
      <c r="G25" s="4" t="s">
        <v>69</v>
      </c>
      <c r="H25" s="4" t="s">
        <v>70</v>
      </c>
      <c r="I25" s="4" t="s">
        <v>71</v>
      </c>
      <c r="J25" s="4" t="s">
        <v>72</v>
      </c>
    </row>
    <row r="26" spans="1:10" x14ac:dyDescent="0.25">
      <c r="A26" s="2" t="s">
        <v>132</v>
      </c>
      <c r="B26" s="2" t="s">
        <v>107</v>
      </c>
      <c r="C26" s="2">
        <v>0.55903764441609405</v>
      </c>
      <c r="D26" s="2">
        <v>0.47741914168000199</v>
      </c>
      <c r="E26" s="2">
        <v>0.69315312430262599</v>
      </c>
      <c r="F26" s="2">
        <v>0.431918120011687</v>
      </c>
      <c r="G26" s="2">
        <v>0.29580737464129903</v>
      </c>
      <c r="H26" s="2">
        <v>0.390971684828401</v>
      </c>
      <c r="I26" s="2">
        <v>0.42155198752880102</v>
      </c>
      <c r="J26" s="2">
        <v>0.29249666258692703</v>
      </c>
    </row>
    <row r="27" spans="1:10" x14ac:dyDescent="0.25">
      <c r="A27" s="2" t="s">
        <v>132</v>
      </c>
      <c r="B27" s="2" t="s">
        <v>108</v>
      </c>
      <c r="C27" s="2">
        <v>0.35545455757528499</v>
      </c>
      <c r="D27" s="2">
        <v>0.32283156178891698</v>
      </c>
      <c r="E27" s="2">
        <v>0.56336075067520097</v>
      </c>
      <c r="F27" s="2">
        <v>0.30013399664312601</v>
      </c>
      <c r="G27" s="2">
        <v>0.197602505795658</v>
      </c>
      <c r="H27" s="2">
        <v>0.26882467791438103</v>
      </c>
      <c r="I27" s="2">
        <v>0.38898065686225902</v>
      </c>
      <c r="J27" s="2">
        <v>0.24667254183441401</v>
      </c>
    </row>
    <row r="28" spans="1:10" x14ac:dyDescent="0.25">
      <c r="A28" s="2" t="s">
        <v>132</v>
      </c>
      <c r="B28" s="2" t="s">
        <v>109</v>
      </c>
      <c r="C28" s="2">
        <v>0.30064561869949102</v>
      </c>
      <c r="D28" s="2">
        <v>0.26602561119943902</v>
      </c>
      <c r="E28" s="2">
        <v>0.55460813455283597</v>
      </c>
      <c r="F28" s="2">
        <v>0.22482322528958301</v>
      </c>
      <c r="G28" s="2">
        <v>0.159527792129666</v>
      </c>
      <c r="H28" s="2">
        <v>0.26356012094765902</v>
      </c>
      <c r="I28" s="2">
        <v>0.38013800512999302</v>
      </c>
      <c r="J28" s="2">
        <v>0.227643782272935</v>
      </c>
    </row>
    <row r="29" spans="1:10" x14ac:dyDescent="0.25">
      <c r="A29" s="2" t="s">
        <v>132</v>
      </c>
      <c r="B29" s="2" t="s">
        <v>110</v>
      </c>
      <c r="C29" s="2">
        <v>0.26181738357991002</v>
      </c>
      <c r="D29" s="2">
        <v>0.20281022880226399</v>
      </c>
      <c r="E29" s="2">
        <v>0.45179300941526901</v>
      </c>
      <c r="F29" s="2">
        <v>0.28087415266782001</v>
      </c>
      <c r="G29" s="2">
        <v>0.21995680872350901</v>
      </c>
      <c r="H29" s="2">
        <v>0.31153415329754403</v>
      </c>
      <c r="I29" s="2">
        <v>0.39712605066597501</v>
      </c>
      <c r="J29" s="2">
        <v>0.22877932060509901</v>
      </c>
    </row>
    <row r="30" spans="1:10" x14ac:dyDescent="0.25">
      <c r="A30" s="2" t="s">
        <v>132</v>
      </c>
      <c r="B30" s="2" t="s">
        <v>111</v>
      </c>
      <c r="C30" s="2">
        <v>0.17592597287148201</v>
      </c>
      <c r="D30" s="2">
        <v>0.123725750017911</v>
      </c>
      <c r="E30" s="2">
        <v>0.36980891600251198</v>
      </c>
      <c r="F30" s="2">
        <v>0.123534095473588</v>
      </c>
      <c r="G30" s="2">
        <v>7.28508573956788E-2</v>
      </c>
      <c r="H30" s="2">
        <v>0.22973178420215801</v>
      </c>
      <c r="I30" s="2">
        <v>0.31252254266291901</v>
      </c>
      <c r="J30" s="2">
        <v>0.20473599433898901</v>
      </c>
    </row>
    <row r="31" spans="1:10" x14ac:dyDescent="0.25">
      <c r="A31" s="2" t="s">
        <v>133</v>
      </c>
      <c r="B31" s="2" t="s">
        <v>107</v>
      </c>
      <c r="C31" s="2">
        <v>0.557637959718704</v>
      </c>
      <c r="D31" s="2">
        <v>0.47741914168000199</v>
      </c>
      <c r="E31" s="2">
        <v>0.69315312430262599</v>
      </c>
      <c r="F31" s="2">
        <v>0.42602843604981899</v>
      </c>
      <c r="G31" s="2">
        <v>0.29580737464129903</v>
      </c>
      <c r="H31" s="2">
        <v>0.39062723517417902</v>
      </c>
      <c r="I31" s="2">
        <v>0.42155198752880102</v>
      </c>
      <c r="J31" s="2">
        <v>0.29249666258692703</v>
      </c>
    </row>
    <row r="32" spans="1:10" x14ac:dyDescent="0.25">
      <c r="A32" s="2" t="s">
        <v>133</v>
      </c>
      <c r="B32" s="2" t="s">
        <v>108</v>
      </c>
      <c r="C32" s="2">
        <v>0.35451943986117801</v>
      </c>
      <c r="D32" s="2">
        <v>0.32283156178891698</v>
      </c>
      <c r="E32" s="2">
        <v>0.56336075067520097</v>
      </c>
      <c r="F32" s="2">
        <v>0.29832483269274201</v>
      </c>
      <c r="G32" s="2">
        <v>0.197602505795658</v>
      </c>
      <c r="H32" s="2">
        <v>0.26801235508173699</v>
      </c>
      <c r="I32" s="2">
        <v>0.38898065686225902</v>
      </c>
      <c r="J32" s="2">
        <v>0.24667254183441401</v>
      </c>
    </row>
    <row r="33" spans="1:10" x14ac:dyDescent="0.25">
      <c r="A33" s="2" t="s">
        <v>133</v>
      </c>
      <c r="B33" s="2" t="s">
        <v>109</v>
      </c>
      <c r="C33" s="2">
        <v>0.29938772786408702</v>
      </c>
      <c r="D33" s="2">
        <v>0.26602561119943902</v>
      </c>
      <c r="E33" s="2">
        <v>0.55460813455283597</v>
      </c>
      <c r="F33" s="2">
        <v>0.22056964226067099</v>
      </c>
      <c r="G33" s="2">
        <v>0.159527792129666</v>
      </c>
      <c r="H33" s="2">
        <v>0.26214853860437898</v>
      </c>
      <c r="I33" s="2">
        <v>0.38013800512999302</v>
      </c>
      <c r="J33" s="2">
        <v>0.227643782272935</v>
      </c>
    </row>
    <row r="34" spans="1:10" x14ac:dyDescent="0.25">
      <c r="A34" s="2" t="s">
        <v>133</v>
      </c>
      <c r="B34" s="2" t="s">
        <v>110</v>
      </c>
      <c r="C34" s="2">
        <v>0.26044528931379302</v>
      </c>
      <c r="D34" s="2">
        <v>0.20281022880226399</v>
      </c>
      <c r="E34" s="2">
        <v>0.45179300941526901</v>
      </c>
      <c r="F34" s="2">
        <v>0.27890622150152899</v>
      </c>
      <c r="G34" s="2">
        <v>0.21995680872350901</v>
      </c>
      <c r="H34" s="2">
        <v>0.311559601686895</v>
      </c>
      <c r="I34" s="2">
        <v>0.39712605066597501</v>
      </c>
      <c r="J34" s="2">
        <v>0.22877932060509901</v>
      </c>
    </row>
    <row r="35" spans="1:10" x14ac:dyDescent="0.25">
      <c r="A35" s="2" t="s">
        <v>133</v>
      </c>
      <c r="B35" s="2" t="s">
        <v>111</v>
      </c>
      <c r="C35" s="2">
        <v>0.16989973373711101</v>
      </c>
      <c r="D35" s="2">
        <v>0.123725750017911</v>
      </c>
      <c r="E35" s="2">
        <v>0.36980891600251198</v>
      </c>
      <c r="F35" s="2">
        <v>0.118005648255348</v>
      </c>
      <c r="G35" s="2">
        <v>7.28508573956788E-2</v>
      </c>
      <c r="H35" s="2">
        <v>0.22568006534129401</v>
      </c>
      <c r="I35" s="2">
        <v>0.31252254266291901</v>
      </c>
      <c r="J35" s="2">
        <v>0.20473599433898901</v>
      </c>
    </row>
    <row r="36" spans="1:10" x14ac:dyDescent="0.25">
      <c r="A36" s="2" t="s">
        <v>130</v>
      </c>
      <c r="B36" s="2" t="s">
        <v>107</v>
      </c>
      <c r="C36" s="2">
        <v>4.5190760283730903E-2</v>
      </c>
      <c r="D36" s="2"/>
      <c r="E36" s="2"/>
      <c r="F36" s="2">
        <v>3.5039044450968497E-2</v>
      </c>
      <c r="G36" s="2"/>
      <c r="H36" s="2">
        <v>1.93374566151761E-2</v>
      </c>
      <c r="I36" s="2"/>
      <c r="J36" s="2"/>
    </row>
    <row r="37" spans="1:10" x14ac:dyDescent="0.25">
      <c r="A37" s="2" t="s">
        <v>130</v>
      </c>
      <c r="B37" s="2" t="s">
        <v>108</v>
      </c>
      <c r="C37" s="2">
        <v>2.58825486525893E-2</v>
      </c>
      <c r="D37" s="2"/>
      <c r="E37" s="2"/>
      <c r="F37" s="2">
        <v>2.2184524277690802E-2</v>
      </c>
      <c r="G37" s="2"/>
      <c r="H37" s="2">
        <v>2.2347350022755601E-2</v>
      </c>
      <c r="I37" s="2"/>
      <c r="J37" s="2"/>
    </row>
    <row r="38" spans="1:10" x14ac:dyDescent="0.25">
      <c r="A38" s="2" t="s">
        <v>130</v>
      </c>
      <c r="B38" s="2" t="s">
        <v>109</v>
      </c>
      <c r="C38" s="2">
        <v>2.9660612926818399E-2</v>
      </c>
      <c r="D38" s="2"/>
      <c r="E38" s="2"/>
      <c r="F38" s="2">
        <v>4.2601692257449003E-2</v>
      </c>
      <c r="G38" s="2"/>
      <c r="H38" s="2">
        <v>2.6813638396561101E-2</v>
      </c>
      <c r="I38" s="2"/>
      <c r="J38" s="2"/>
    </row>
    <row r="39" spans="1:10" x14ac:dyDescent="0.25">
      <c r="A39" s="2" t="s">
        <v>130</v>
      </c>
      <c r="B39" s="2" t="s">
        <v>110</v>
      </c>
      <c r="C39" s="2">
        <v>2.7762667741626501E-2</v>
      </c>
      <c r="D39" s="2"/>
      <c r="E39" s="2"/>
      <c r="F39" s="2">
        <v>4.7481848741881501E-2</v>
      </c>
      <c r="G39" s="2"/>
      <c r="H39" s="2">
        <v>2.2110516147222401E-2</v>
      </c>
      <c r="I39" s="2"/>
      <c r="J39" s="2"/>
    </row>
    <row r="40" spans="1:10" x14ac:dyDescent="0.25">
      <c r="A40" s="2" t="s">
        <v>130</v>
      </c>
      <c r="B40" s="2" t="s">
        <v>111</v>
      </c>
      <c r="C40" s="2">
        <v>4.92602121084929E-2</v>
      </c>
      <c r="D40" s="2"/>
      <c r="E40" s="2"/>
      <c r="F40" s="2">
        <v>3.4775363747030497E-2</v>
      </c>
      <c r="G40" s="2"/>
      <c r="H40" s="2">
        <v>2.3761720512993599E-2</v>
      </c>
      <c r="I40" s="2"/>
      <c r="J40" s="2"/>
    </row>
    <row r="43" spans="1:10" x14ac:dyDescent="0.25">
      <c r="A43" s="31" t="s">
        <v>79</v>
      </c>
      <c r="B43" s="31"/>
      <c r="C43" s="31"/>
      <c r="D43" s="31"/>
      <c r="E43" s="31"/>
      <c r="F43" s="31"/>
      <c r="G43" s="31"/>
      <c r="H43" s="31"/>
      <c r="I43" s="31"/>
      <c r="J43" s="31"/>
    </row>
    <row r="44" spans="1:10" x14ac:dyDescent="0.25">
      <c r="A44" s="4" t="s">
        <v>64</v>
      </c>
      <c r="B44" s="4" t="s">
        <v>5</v>
      </c>
      <c r="C44" s="4" t="s">
        <v>65</v>
      </c>
      <c r="D44" s="4" t="s">
        <v>66</v>
      </c>
      <c r="E44" s="4" t="s">
        <v>67</v>
      </c>
      <c r="F44" s="4" t="s">
        <v>68</v>
      </c>
      <c r="G44" s="4" t="s">
        <v>69</v>
      </c>
      <c r="H44" s="4" t="s">
        <v>70</v>
      </c>
      <c r="I44" s="4" t="s">
        <v>71</v>
      </c>
      <c r="J44" s="4" t="s">
        <v>72</v>
      </c>
    </row>
    <row r="45" spans="1:10" x14ac:dyDescent="0.25">
      <c r="A45" s="3" t="s">
        <v>132</v>
      </c>
      <c r="B45" s="3" t="s">
        <v>107</v>
      </c>
      <c r="C45" s="3">
        <v>699662</v>
      </c>
      <c r="D45" s="3">
        <v>806366</v>
      </c>
      <c r="E45" s="3">
        <v>862565</v>
      </c>
      <c r="F45" s="3">
        <v>957582</v>
      </c>
      <c r="G45" s="3">
        <v>1035329</v>
      </c>
      <c r="H45" s="3">
        <v>1057682</v>
      </c>
      <c r="I45" s="3">
        <v>1118494</v>
      </c>
      <c r="J45" s="3">
        <v>1271235</v>
      </c>
    </row>
    <row r="46" spans="1:10" x14ac:dyDescent="0.25">
      <c r="A46" s="3" t="s">
        <v>132</v>
      </c>
      <c r="B46" s="3" t="s">
        <v>108</v>
      </c>
      <c r="C46" s="3">
        <v>780550</v>
      </c>
      <c r="D46" s="3">
        <v>879680</v>
      </c>
      <c r="E46" s="3">
        <v>919851</v>
      </c>
      <c r="F46" s="3">
        <v>1021524</v>
      </c>
      <c r="G46" s="3">
        <v>1082999</v>
      </c>
      <c r="H46" s="3">
        <v>1109448</v>
      </c>
      <c r="I46" s="3">
        <v>1151410</v>
      </c>
      <c r="J46" s="3">
        <v>1325713</v>
      </c>
    </row>
    <row r="47" spans="1:10" x14ac:dyDescent="0.25">
      <c r="A47" s="3" t="s">
        <v>132</v>
      </c>
      <c r="B47" s="3" t="s">
        <v>109</v>
      </c>
      <c r="C47" s="3">
        <v>824850</v>
      </c>
      <c r="D47" s="3">
        <v>909764</v>
      </c>
      <c r="E47" s="3">
        <v>943411</v>
      </c>
      <c r="F47" s="3">
        <v>1051163</v>
      </c>
      <c r="G47" s="3">
        <v>1102307</v>
      </c>
      <c r="H47" s="3">
        <v>1134384</v>
      </c>
      <c r="I47" s="3">
        <v>1199110</v>
      </c>
      <c r="J47" s="3">
        <v>1312802</v>
      </c>
    </row>
    <row r="48" spans="1:10" x14ac:dyDescent="0.25">
      <c r="A48" s="3" t="s">
        <v>132</v>
      </c>
      <c r="B48" s="3" t="s">
        <v>110</v>
      </c>
      <c r="C48" s="3">
        <v>846437</v>
      </c>
      <c r="D48" s="3">
        <v>925996</v>
      </c>
      <c r="E48" s="3">
        <v>960868</v>
      </c>
      <c r="F48" s="3">
        <v>1035269</v>
      </c>
      <c r="G48" s="3">
        <v>1099173</v>
      </c>
      <c r="H48" s="3">
        <v>1140585</v>
      </c>
      <c r="I48" s="3">
        <v>1213862</v>
      </c>
      <c r="J48" s="3">
        <v>1345632</v>
      </c>
    </row>
    <row r="49" spans="1:10" x14ac:dyDescent="0.25">
      <c r="A49" s="3" t="s">
        <v>132</v>
      </c>
      <c r="B49" s="3" t="s">
        <v>111</v>
      </c>
      <c r="C49" s="3">
        <v>871283</v>
      </c>
      <c r="D49" s="3">
        <v>946190</v>
      </c>
      <c r="E49" s="3">
        <v>986526</v>
      </c>
      <c r="F49" s="3">
        <v>1071429</v>
      </c>
      <c r="G49" s="3">
        <v>1120559</v>
      </c>
      <c r="H49" s="3">
        <v>1167558</v>
      </c>
      <c r="I49" s="3">
        <v>1247353</v>
      </c>
      <c r="J49" s="3">
        <v>1365978</v>
      </c>
    </row>
    <row r="50" spans="1:10" x14ac:dyDescent="0.25">
      <c r="A50" s="3" t="s">
        <v>133</v>
      </c>
      <c r="B50" s="3" t="s">
        <v>107</v>
      </c>
      <c r="C50" s="3">
        <v>191221</v>
      </c>
      <c r="D50" s="3">
        <v>150794</v>
      </c>
      <c r="E50" s="3">
        <v>157173</v>
      </c>
      <c r="F50" s="3">
        <v>125765</v>
      </c>
      <c r="G50" s="3">
        <v>93741</v>
      </c>
      <c r="H50" s="3">
        <v>142993</v>
      </c>
      <c r="I50" s="3">
        <v>155047</v>
      </c>
      <c r="J50" s="3">
        <v>131046</v>
      </c>
    </row>
    <row r="51" spans="1:10" x14ac:dyDescent="0.25">
      <c r="A51" s="3" t="s">
        <v>133</v>
      </c>
      <c r="B51" s="3" t="s">
        <v>108</v>
      </c>
      <c r="C51" s="3">
        <v>99262</v>
      </c>
      <c r="D51" s="3">
        <v>77742</v>
      </c>
      <c r="E51" s="3">
        <v>99600</v>
      </c>
      <c r="F51" s="3">
        <v>66599</v>
      </c>
      <c r="G51" s="3">
        <v>44348</v>
      </c>
      <c r="H51" s="3">
        <v>87699</v>
      </c>
      <c r="I51" s="3">
        <v>122254</v>
      </c>
      <c r="J51" s="3">
        <v>86458</v>
      </c>
    </row>
    <row r="52" spans="1:10" x14ac:dyDescent="0.25">
      <c r="A52" s="3" t="s">
        <v>133</v>
      </c>
      <c r="B52" s="3" t="s">
        <v>109</v>
      </c>
      <c r="C52" s="3">
        <v>62264</v>
      </c>
      <c r="D52" s="3">
        <v>48310</v>
      </c>
      <c r="E52" s="3">
        <v>76279</v>
      </c>
      <c r="F52" s="3">
        <v>41228</v>
      </c>
      <c r="G52" s="3">
        <v>30176</v>
      </c>
      <c r="H52" s="3">
        <v>63983</v>
      </c>
      <c r="I52" s="3">
        <v>94412</v>
      </c>
      <c r="J52" s="3">
        <v>71626</v>
      </c>
    </row>
    <row r="53" spans="1:10" x14ac:dyDescent="0.25">
      <c r="A53" s="3" t="s">
        <v>133</v>
      </c>
      <c r="B53" s="3" t="s">
        <v>110</v>
      </c>
      <c r="C53" s="3">
        <v>38064</v>
      </c>
      <c r="D53" s="3">
        <v>29587</v>
      </c>
      <c r="E53" s="3">
        <v>59092</v>
      </c>
      <c r="F53" s="3">
        <v>33767</v>
      </c>
      <c r="G53" s="3">
        <v>24777</v>
      </c>
      <c r="H53" s="3">
        <v>58102</v>
      </c>
      <c r="I53" s="3">
        <v>80512</v>
      </c>
      <c r="J53" s="3">
        <v>54315</v>
      </c>
    </row>
    <row r="54" spans="1:10" x14ac:dyDescent="0.25">
      <c r="A54" s="3" t="s">
        <v>133</v>
      </c>
      <c r="B54" s="3" t="s">
        <v>111</v>
      </c>
      <c r="C54" s="3">
        <v>13645</v>
      </c>
      <c r="D54" s="3">
        <v>10833</v>
      </c>
      <c r="E54" s="3">
        <v>32529</v>
      </c>
      <c r="F54" s="3">
        <v>12137</v>
      </c>
      <c r="G54" s="3">
        <v>7495</v>
      </c>
      <c r="H54" s="3">
        <v>31357</v>
      </c>
      <c r="I54" s="3">
        <v>59176</v>
      </c>
      <c r="J54" s="3">
        <v>33288</v>
      </c>
    </row>
    <row r="55" spans="1:10" x14ac:dyDescent="0.25">
      <c r="A55" s="3" t="s">
        <v>130</v>
      </c>
      <c r="B55" s="3" t="s">
        <v>107</v>
      </c>
      <c r="C55" s="3">
        <v>1322</v>
      </c>
      <c r="D55" s="3"/>
      <c r="E55" s="3"/>
      <c r="F55" s="3">
        <v>1224</v>
      </c>
      <c r="G55" s="3"/>
      <c r="H55" s="3">
        <v>909</v>
      </c>
      <c r="I55" s="3"/>
      <c r="J55" s="3"/>
    </row>
    <row r="56" spans="1:10" x14ac:dyDescent="0.25">
      <c r="A56" s="3" t="s">
        <v>130</v>
      </c>
      <c r="B56" s="3" t="s">
        <v>108</v>
      </c>
      <c r="C56" s="3">
        <v>481</v>
      </c>
      <c r="D56" s="3"/>
      <c r="E56" s="3"/>
      <c r="F56" s="3">
        <v>731</v>
      </c>
      <c r="G56" s="3"/>
      <c r="H56" s="3">
        <v>754</v>
      </c>
      <c r="I56" s="3"/>
      <c r="J56" s="3"/>
    </row>
    <row r="57" spans="1:10" x14ac:dyDescent="0.25">
      <c r="A57" s="3" t="s">
        <v>130</v>
      </c>
      <c r="B57" s="3" t="s">
        <v>109</v>
      </c>
      <c r="C57" s="3">
        <v>493</v>
      </c>
      <c r="D57" s="3"/>
      <c r="E57" s="3"/>
      <c r="F57" s="3">
        <v>656</v>
      </c>
      <c r="G57" s="3"/>
      <c r="H57" s="3">
        <v>1001</v>
      </c>
      <c r="I57" s="3"/>
      <c r="J57" s="3"/>
    </row>
    <row r="58" spans="1:10" x14ac:dyDescent="0.25">
      <c r="A58" s="3" t="s">
        <v>130</v>
      </c>
      <c r="B58" s="3" t="s">
        <v>110</v>
      </c>
      <c r="C58" s="3">
        <v>421</v>
      </c>
      <c r="D58" s="3"/>
      <c r="E58" s="3"/>
      <c r="F58" s="3">
        <v>1115</v>
      </c>
      <c r="G58" s="3"/>
      <c r="H58" s="3">
        <v>710</v>
      </c>
      <c r="I58" s="3"/>
      <c r="J58" s="3"/>
    </row>
    <row r="59" spans="1:10" x14ac:dyDescent="0.25">
      <c r="A59" s="3" t="s">
        <v>130</v>
      </c>
      <c r="B59" s="3" t="s">
        <v>111</v>
      </c>
      <c r="C59" s="3">
        <v>1161</v>
      </c>
      <c r="D59" s="3"/>
      <c r="E59" s="3"/>
      <c r="F59" s="3">
        <v>508</v>
      </c>
      <c r="G59" s="3"/>
      <c r="H59" s="3">
        <v>577</v>
      </c>
      <c r="I59" s="3"/>
      <c r="J59" s="3"/>
    </row>
    <row r="62" spans="1:10" x14ac:dyDescent="0.25">
      <c r="A62" s="31" t="s">
        <v>80</v>
      </c>
      <c r="B62" s="31"/>
      <c r="C62" s="31"/>
      <c r="D62" s="31"/>
      <c r="E62" s="31"/>
      <c r="F62" s="31"/>
      <c r="G62" s="31"/>
      <c r="H62" s="31"/>
      <c r="I62" s="31"/>
      <c r="J62" s="31"/>
    </row>
    <row r="63" spans="1:10" x14ac:dyDescent="0.25">
      <c r="A63" s="4" t="s">
        <v>64</v>
      </c>
      <c r="B63" s="4" t="s">
        <v>5</v>
      </c>
      <c r="C63" s="4" t="s">
        <v>65</v>
      </c>
      <c r="D63" s="4" t="s">
        <v>66</v>
      </c>
      <c r="E63" s="4" t="s">
        <v>67</v>
      </c>
      <c r="F63" s="4" t="s">
        <v>68</v>
      </c>
      <c r="G63" s="4" t="s">
        <v>69</v>
      </c>
      <c r="H63" s="4" t="s">
        <v>70</v>
      </c>
      <c r="I63" s="4" t="s">
        <v>71</v>
      </c>
      <c r="J63" s="4" t="s">
        <v>72</v>
      </c>
    </row>
    <row r="64" spans="1:10" x14ac:dyDescent="0.25">
      <c r="A64" s="3" t="s">
        <v>132</v>
      </c>
      <c r="B64" s="3" t="s">
        <v>107</v>
      </c>
      <c r="C64" s="3">
        <v>13420</v>
      </c>
      <c r="D64" s="3">
        <v>14991</v>
      </c>
      <c r="E64" s="3">
        <v>11259</v>
      </c>
      <c r="F64" s="3">
        <v>14058</v>
      </c>
      <c r="G64" s="3">
        <v>18473</v>
      </c>
      <c r="H64" s="3">
        <v>14379</v>
      </c>
      <c r="I64" s="3">
        <v>11794</v>
      </c>
      <c r="J64" s="3">
        <v>16040</v>
      </c>
    </row>
    <row r="65" spans="1:10" x14ac:dyDescent="0.25">
      <c r="A65" s="3" t="s">
        <v>132</v>
      </c>
      <c r="B65" s="3" t="s">
        <v>108</v>
      </c>
      <c r="C65" s="3">
        <v>13091</v>
      </c>
      <c r="D65" s="3">
        <v>13969</v>
      </c>
      <c r="E65" s="3">
        <v>11142</v>
      </c>
      <c r="F65" s="3">
        <v>13661</v>
      </c>
      <c r="G65" s="3">
        <v>17177</v>
      </c>
      <c r="H65" s="3">
        <v>13756</v>
      </c>
      <c r="I65" s="3">
        <v>11944</v>
      </c>
      <c r="J65" s="3">
        <v>15156</v>
      </c>
    </row>
    <row r="66" spans="1:10" x14ac:dyDescent="0.25">
      <c r="A66" s="3" t="s">
        <v>132</v>
      </c>
      <c r="B66" s="3" t="s">
        <v>109</v>
      </c>
      <c r="C66" s="3">
        <v>12167</v>
      </c>
      <c r="D66" s="3">
        <v>13252</v>
      </c>
      <c r="E66" s="3">
        <v>10612</v>
      </c>
      <c r="F66" s="3">
        <v>12935</v>
      </c>
      <c r="G66" s="3">
        <v>16130</v>
      </c>
      <c r="H66" s="3">
        <v>13316</v>
      </c>
      <c r="I66" s="3">
        <v>11262</v>
      </c>
      <c r="J66" s="3">
        <v>13733</v>
      </c>
    </row>
    <row r="67" spans="1:10" x14ac:dyDescent="0.25">
      <c r="A67" s="3" t="s">
        <v>132</v>
      </c>
      <c r="B67" s="3" t="s">
        <v>110</v>
      </c>
      <c r="C67" s="3">
        <v>10487</v>
      </c>
      <c r="D67" s="3">
        <v>10504</v>
      </c>
      <c r="E67" s="3">
        <v>10435</v>
      </c>
      <c r="F67" s="3">
        <v>11609</v>
      </c>
      <c r="G67" s="3">
        <v>14367</v>
      </c>
      <c r="H67" s="3">
        <v>12053</v>
      </c>
      <c r="I67" s="3">
        <v>10614</v>
      </c>
      <c r="J67" s="3">
        <v>12394</v>
      </c>
    </row>
    <row r="68" spans="1:10" x14ac:dyDescent="0.25">
      <c r="A68" s="3" t="s">
        <v>132</v>
      </c>
      <c r="B68" s="3" t="s">
        <v>111</v>
      </c>
      <c r="C68" s="3">
        <v>8113</v>
      </c>
      <c r="D68" s="3">
        <v>7146</v>
      </c>
      <c r="E68" s="3">
        <v>8699</v>
      </c>
      <c r="F68" s="3">
        <v>9014</v>
      </c>
      <c r="G68" s="3">
        <v>12185</v>
      </c>
      <c r="H68" s="3">
        <v>10670</v>
      </c>
      <c r="I68" s="3">
        <v>8678</v>
      </c>
      <c r="J68" s="3">
        <v>9259</v>
      </c>
    </row>
    <row r="69" spans="1:10" x14ac:dyDescent="0.25">
      <c r="A69" s="3" t="s">
        <v>133</v>
      </c>
      <c r="B69" s="3" t="s">
        <v>107</v>
      </c>
      <c r="C69" s="3">
        <v>8219</v>
      </c>
      <c r="D69" s="3">
        <v>5848</v>
      </c>
      <c r="E69" s="3">
        <v>2907</v>
      </c>
      <c r="F69" s="3">
        <v>2565</v>
      </c>
      <c r="G69" s="3">
        <v>2720</v>
      </c>
      <c r="H69" s="3">
        <v>2769</v>
      </c>
      <c r="I69" s="3">
        <v>1995</v>
      </c>
      <c r="J69" s="3">
        <v>2161</v>
      </c>
    </row>
    <row r="70" spans="1:10" x14ac:dyDescent="0.25">
      <c r="A70" s="3" t="s">
        <v>133</v>
      </c>
      <c r="B70" s="3" t="s">
        <v>108</v>
      </c>
      <c r="C70" s="3">
        <v>3909</v>
      </c>
      <c r="D70" s="3">
        <v>2770</v>
      </c>
      <c r="E70" s="3">
        <v>1636</v>
      </c>
      <c r="F70" s="3">
        <v>1280</v>
      </c>
      <c r="G70" s="3">
        <v>1241</v>
      </c>
      <c r="H70" s="3">
        <v>1586</v>
      </c>
      <c r="I70" s="3">
        <v>1476</v>
      </c>
      <c r="J70" s="3">
        <v>1324</v>
      </c>
    </row>
    <row r="71" spans="1:10" x14ac:dyDescent="0.25">
      <c r="A71" s="3" t="s">
        <v>133</v>
      </c>
      <c r="B71" s="3" t="s">
        <v>109</v>
      </c>
      <c r="C71" s="3">
        <v>2403</v>
      </c>
      <c r="D71" s="3">
        <v>1686</v>
      </c>
      <c r="E71" s="3">
        <v>1152</v>
      </c>
      <c r="F71" s="3">
        <v>801</v>
      </c>
      <c r="G71" s="3">
        <v>861</v>
      </c>
      <c r="H71" s="3">
        <v>1118</v>
      </c>
      <c r="I71" s="3">
        <v>1099</v>
      </c>
      <c r="J71" s="3">
        <v>964</v>
      </c>
    </row>
    <row r="72" spans="1:10" x14ac:dyDescent="0.25">
      <c r="A72" s="3" t="s">
        <v>133</v>
      </c>
      <c r="B72" s="3" t="s">
        <v>110</v>
      </c>
      <c r="C72" s="3">
        <v>1341</v>
      </c>
      <c r="D72" s="3">
        <v>948</v>
      </c>
      <c r="E72" s="3">
        <v>836</v>
      </c>
      <c r="F72" s="3">
        <v>521</v>
      </c>
      <c r="G72" s="3">
        <v>526</v>
      </c>
      <c r="H72" s="3">
        <v>810</v>
      </c>
      <c r="I72" s="3">
        <v>804</v>
      </c>
      <c r="J72" s="3">
        <v>697</v>
      </c>
    </row>
    <row r="73" spans="1:10" x14ac:dyDescent="0.25">
      <c r="A73" s="3" t="s">
        <v>133</v>
      </c>
      <c r="B73" s="3" t="s">
        <v>111</v>
      </c>
      <c r="C73" s="3">
        <v>452</v>
      </c>
      <c r="D73" s="3">
        <v>346</v>
      </c>
      <c r="E73" s="3">
        <v>406</v>
      </c>
      <c r="F73" s="3">
        <v>228</v>
      </c>
      <c r="G73" s="3">
        <v>207</v>
      </c>
      <c r="H73" s="3">
        <v>430</v>
      </c>
      <c r="I73" s="3">
        <v>478</v>
      </c>
      <c r="J73" s="3">
        <v>328</v>
      </c>
    </row>
    <row r="74" spans="1:10" x14ac:dyDescent="0.25">
      <c r="A74" s="3" t="s">
        <v>130</v>
      </c>
      <c r="B74" s="3" t="s">
        <v>107</v>
      </c>
      <c r="C74" s="3">
        <v>21</v>
      </c>
      <c r="D74" s="3"/>
      <c r="E74" s="3"/>
      <c r="F74" s="3">
        <v>21</v>
      </c>
      <c r="G74" s="3"/>
      <c r="H74" s="3">
        <v>22</v>
      </c>
      <c r="I74" s="3"/>
      <c r="J74" s="3"/>
    </row>
    <row r="75" spans="1:10" x14ac:dyDescent="0.25">
      <c r="A75" s="3" t="s">
        <v>130</v>
      </c>
      <c r="B75" s="3" t="s">
        <v>108</v>
      </c>
      <c r="C75" s="3">
        <v>11</v>
      </c>
      <c r="D75" s="3"/>
      <c r="E75" s="3"/>
      <c r="F75" s="3">
        <v>14</v>
      </c>
      <c r="G75" s="3"/>
      <c r="H75" s="3">
        <v>11</v>
      </c>
      <c r="I75" s="3"/>
      <c r="J75" s="3"/>
    </row>
    <row r="76" spans="1:10" x14ac:dyDescent="0.25">
      <c r="A76" s="3" t="s">
        <v>130</v>
      </c>
      <c r="B76" s="3" t="s">
        <v>109</v>
      </c>
      <c r="C76" s="3">
        <v>5</v>
      </c>
      <c r="D76" s="3"/>
      <c r="E76" s="3"/>
      <c r="F76" s="3">
        <v>6</v>
      </c>
      <c r="G76" s="3"/>
      <c r="H76" s="3">
        <v>13</v>
      </c>
      <c r="I76" s="3"/>
      <c r="J76" s="3"/>
    </row>
    <row r="77" spans="1:10" x14ac:dyDescent="0.25">
      <c r="A77" s="3" t="s">
        <v>130</v>
      </c>
      <c r="B77" s="3" t="s">
        <v>110</v>
      </c>
      <c r="C77" s="3">
        <v>9</v>
      </c>
      <c r="D77" s="3"/>
      <c r="E77" s="3"/>
      <c r="F77" s="3">
        <v>8</v>
      </c>
      <c r="G77" s="3"/>
      <c r="H77" s="3">
        <v>9</v>
      </c>
      <c r="I77" s="3"/>
      <c r="J77" s="3"/>
    </row>
    <row r="78" spans="1:10" x14ac:dyDescent="0.25">
      <c r="A78" s="3" t="s">
        <v>130</v>
      </c>
      <c r="B78" s="3" t="s">
        <v>111</v>
      </c>
      <c r="C78" s="3">
        <v>10</v>
      </c>
      <c r="D78" s="3"/>
      <c r="E78" s="3"/>
      <c r="F78" s="3">
        <v>4</v>
      </c>
      <c r="G78" s="3"/>
      <c r="H78" s="3">
        <v>6</v>
      </c>
      <c r="I78" s="3"/>
      <c r="J78" s="3"/>
    </row>
  </sheetData>
  <mergeCells count="4">
    <mergeCell ref="A5:J5"/>
    <mergeCell ref="A24:J24"/>
    <mergeCell ref="A43:J43"/>
    <mergeCell ref="A62:J62"/>
  </mergeCells>
  <pageMargins left="0.7" right="0.7" top="0.75" bottom="0.75" header="0.3" footer="0.3"/>
  <pageSetup paperSize="9" orientation="portrait" horizontalDpi="300" verticalDpi="30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I34"/>
  <sheetViews>
    <sheetView workbookViewId="0"/>
  </sheetViews>
  <sheetFormatPr baseColWidth="10" defaultColWidth="11.42578125" defaultRowHeight="15" x14ac:dyDescent="0.25"/>
  <cols>
    <col min="1" max="1" width="11.28515625" bestFit="1" customWidth="1"/>
    <col min="2" max="2" width="12.42578125" bestFit="1" customWidth="1"/>
  </cols>
  <sheetData>
    <row r="1" spans="1:9" x14ac:dyDescent="0.25">
      <c r="A1" s="5" t="str">
        <f>HYPERLINK("#'Indice'!A1", "Indice")</f>
        <v>Indice</v>
      </c>
    </row>
    <row r="2" spans="1:9" x14ac:dyDescent="0.25">
      <c r="A2" s="15" t="s">
        <v>134</v>
      </c>
    </row>
    <row r="3" spans="1:9" x14ac:dyDescent="0.25">
      <c r="A3" s="8" t="s">
        <v>62</v>
      </c>
    </row>
    <row r="5" spans="1:9" x14ac:dyDescent="0.25">
      <c r="A5" s="31" t="s">
        <v>63</v>
      </c>
      <c r="B5" s="31"/>
      <c r="C5" s="31"/>
      <c r="D5" s="31"/>
      <c r="E5" s="31"/>
      <c r="F5" s="31"/>
      <c r="G5" s="31"/>
      <c r="H5" s="31"/>
      <c r="I5" s="31"/>
    </row>
    <row r="6" spans="1:9" x14ac:dyDescent="0.25">
      <c r="A6" s="4" t="s">
        <v>64</v>
      </c>
      <c r="B6" s="4" t="s">
        <v>5</v>
      </c>
      <c r="C6" s="4" t="s">
        <v>65</v>
      </c>
      <c r="D6" s="4" t="s">
        <v>66</v>
      </c>
      <c r="E6" s="4" t="s">
        <v>67</v>
      </c>
      <c r="F6" s="4" t="s">
        <v>68</v>
      </c>
      <c r="G6" s="4" t="s">
        <v>69</v>
      </c>
      <c r="H6" s="4" t="s">
        <v>70</v>
      </c>
      <c r="I6" s="4" t="s">
        <v>72</v>
      </c>
    </row>
    <row r="7" spans="1:9" x14ac:dyDescent="0.25">
      <c r="A7" s="1" t="s">
        <v>132</v>
      </c>
      <c r="B7" s="1" t="s">
        <v>74</v>
      </c>
      <c r="C7" s="1">
        <v>75.856917309318902</v>
      </c>
      <c r="D7" s="1">
        <v>80.602671285292203</v>
      </c>
      <c r="E7" s="1">
        <v>81.0579819823637</v>
      </c>
      <c r="F7" s="1">
        <v>86.075056399573697</v>
      </c>
      <c r="G7" s="1">
        <v>87.892933473074507</v>
      </c>
      <c r="H7" s="1">
        <v>86.691541583482604</v>
      </c>
      <c r="I7" s="1">
        <v>89.446967909686293</v>
      </c>
    </row>
    <row r="8" spans="1:9" x14ac:dyDescent="0.25">
      <c r="A8" s="1" t="s">
        <v>135</v>
      </c>
      <c r="B8" s="1" t="s">
        <v>74</v>
      </c>
      <c r="C8" s="1">
        <v>21.6285919845023</v>
      </c>
      <c r="D8" s="1">
        <v>18.264057433009899</v>
      </c>
      <c r="E8" s="1">
        <v>17.441869132626099</v>
      </c>
      <c r="F8" s="1">
        <v>12.9960409150336</v>
      </c>
      <c r="G8" s="1">
        <v>11.3392286059114</v>
      </c>
      <c r="H8" s="1">
        <v>12.237055211777999</v>
      </c>
      <c r="I8" s="1">
        <v>9.9951086674612597</v>
      </c>
    </row>
    <row r="9" spans="1:9" x14ac:dyDescent="0.25">
      <c r="A9" s="1" t="s">
        <v>136</v>
      </c>
      <c r="B9" s="1" t="s">
        <v>74</v>
      </c>
      <c r="C9" s="1">
        <v>1.9058629925282899</v>
      </c>
      <c r="D9" s="1">
        <v>1.1332712816978501</v>
      </c>
      <c r="E9" s="1">
        <v>1.5001488850101601</v>
      </c>
      <c r="F9" s="1">
        <v>0.64096923329232403</v>
      </c>
      <c r="G9" s="1">
        <v>0.76783792101407899</v>
      </c>
      <c r="H9" s="1">
        <v>0.86565910971162097</v>
      </c>
      <c r="I9" s="1">
        <v>0.55792342285248298</v>
      </c>
    </row>
    <row r="10" spans="1:9" x14ac:dyDescent="0.25">
      <c r="A10" s="1" t="s">
        <v>130</v>
      </c>
      <c r="B10" s="1" t="s">
        <v>74</v>
      </c>
      <c r="C10" s="1">
        <v>0.60862771365046597</v>
      </c>
      <c r="D10" s="1"/>
      <c r="E10" s="1"/>
      <c r="F10" s="1">
        <v>0.28793345210034799</v>
      </c>
      <c r="G10" s="1"/>
      <c r="H10" s="1">
        <v>0.205744095027762</v>
      </c>
      <c r="I10" s="1"/>
    </row>
    <row r="13" spans="1:9" x14ac:dyDescent="0.25">
      <c r="A13" s="31" t="s">
        <v>78</v>
      </c>
      <c r="B13" s="31"/>
      <c r="C13" s="31"/>
      <c r="D13" s="31"/>
      <c r="E13" s="31"/>
      <c r="F13" s="31"/>
      <c r="G13" s="31"/>
      <c r="H13" s="31"/>
      <c r="I13" s="31"/>
    </row>
    <row r="14" spans="1:9" x14ac:dyDescent="0.25">
      <c r="A14" s="4" t="s">
        <v>64</v>
      </c>
      <c r="B14" s="4" t="s">
        <v>5</v>
      </c>
      <c r="C14" s="4" t="s">
        <v>65</v>
      </c>
      <c r="D14" s="4" t="s">
        <v>66</v>
      </c>
      <c r="E14" s="4" t="s">
        <v>67</v>
      </c>
      <c r="F14" s="4" t="s">
        <v>68</v>
      </c>
      <c r="G14" s="4" t="s">
        <v>69</v>
      </c>
      <c r="H14" s="4" t="s">
        <v>70</v>
      </c>
      <c r="I14" s="4" t="s">
        <v>72</v>
      </c>
    </row>
    <row r="15" spans="1:9" x14ac:dyDescent="0.25">
      <c r="A15" s="2" t="s">
        <v>132</v>
      </c>
      <c r="B15" s="2" t="s">
        <v>74</v>
      </c>
      <c r="C15" s="2">
        <v>0.39232151097089601</v>
      </c>
      <c r="D15" s="2">
        <v>0.36813292404922798</v>
      </c>
      <c r="E15" s="2">
        <v>0.49282395919777999</v>
      </c>
      <c r="F15" s="2">
        <v>0.30232924121097299</v>
      </c>
      <c r="G15" s="2">
        <v>0.23174907289400501</v>
      </c>
      <c r="H15" s="2">
        <v>0.26798696938505001</v>
      </c>
      <c r="I15" s="2">
        <v>0.17839710068185299</v>
      </c>
    </row>
    <row r="16" spans="1:9" x14ac:dyDescent="0.25">
      <c r="A16" s="2" t="s">
        <v>135</v>
      </c>
      <c r="B16" s="2" t="s">
        <v>74</v>
      </c>
      <c r="C16" s="2">
        <v>0.37726170912479401</v>
      </c>
      <c r="D16" s="2">
        <v>0.35339398786703502</v>
      </c>
      <c r="E16" s="2">
        <v>0.47107931986555202</v>
      </c>
      <c r="F16" s="2">
        <v>0.27589401975168198</v>
      </c>
      <c r="G16" s="2">
        <v>0.22434259660047101</v>
      </c>
      <c r="H16" s="2">
        <v>0.249668593721319</v>
      </c>
      <c r="I16" s="2">
        <v>0.16891508834300001</v>
      </c>
    </row>
    <row r="17" spans="1:9" x14ac:dyDescent="0.25">
      <c r="A17" s="2" t="s">
        <v>136</v>
      </c>
      <c r="B17" s="2" t="s">
        <v>74</v>
      </c>
      <c r="C17" s="2">
        <v>8.0174609626172205E-2</v>
      </c>
      <c r="D17" s="2">
        <v>6.33929780108268E-2</v>
      </c>
      <c r="E17" s="2">
        <v>8.5525307618673801E-2</v>
      </c>
      <c r="F17" s="2">
        <v>0.10073915443861201</v>
      </c>
      <c r="G17" s="2">
        <v>4.7053104141983201E-2</v>
      </c>
      <c r="H17" s="2">
        <v>7.5095593460514407E-2</v>
      </c>
      <c r="I17" s="2">
        <v>4.4348127748279897E-2</v>
      </c>
    </row>
    <row r="18" spans="1:9" x14ac:dyDescent="0.25">
      <c r="A18" s="2" t="s">
        <v>130</v>
      </c>
      <c r="B18" s="2" t="s">
        <v>74</v>
      </c>
      <c r="C18" s="2">
        <v>6.5304026140291002E-2</v>
      </c>
      <c r="D18" s="2"/>
      <c r="E18" s="2"/>
      <c r="F18" s="2">
        <v>2.95595551108538E-2</v>
      </c>
      <c r="G18" s="2"/>
      <c r="H18" s="2">
        <v>2.0713673909197199E-2</v>
      </c>
      <c r="I18" s="2"/>
    </row>
    <row r="21" spans="1:9" x14ac:dyDescent="0.25">
      <c r="A21" s="31" t="s">
        <v>79</v>
      </c>
      <c r="B21" s="31"/>
      <c r="C21" s="31"/>
      <c r="D21" s="31"/>
      <c r="E21" s="31"/>
      <c r="F21" s="31"/>
      <c r="G21" s="31"/>
      <c r="H21" s="31"/>
      <c r="I21" s="31"/>
    </row>
    <row r="22" spans="1:9" x14ac:dyDescent="0.25">
      <c r="A22" s="4" t="s">
        <v>64</v>
      </c>
      <c r="B22" s="4" t="s">
        <v>5</v>
      </c>
      <c r="C22" s="4" t="s">
        <v>65</v>
      </c>
      <c r="D22" s="4" t="s">
        <v>66</v>
      </c>
      <c r="E22" s="4" t="s">
        <v>67</v>
      </c>
      <c r="F22" s="4" t="s">
        <v>68</v>
      </c>
      <c r="G22" s="4" t="s">
        <v>69</v>
      </c>
      <c r="H22" s="4" t="s">
        <v>70</v>
      </c>
      <c r="I22" s="4" t="s">
        <v>72</v>
      </c>
    </row>
    <row r="23" spans="1:9" x14ac:dyDescent="0.25">
      <c r="A23" s="3" t="s">
        <v>132</v>
      </c>
      <c r="B23" s="3" t="s">
        <v>74</v>
      </c>
      <c r="C23" s="3">
        <v>3361308</v>
      </c>
      <c r="D23" s="3">
        <v>3857049</v>
      </c>
      <c r="E23" s="3">
        <v>4132250</v>
      </c>
      <c r="F23" s="3">
        <v>4665868</v>
      </c>
      <c r="G23" s="3">
        <v>4957956</v>
      </c>
      <c r="H23" s="3">
        <v>5199535</v>
      </c>
      <c r="I23" s="3">
        <v>6259582</v>
      </c>
    </row>
    <row r="24" spans="1:9" x14ac:dyDescent="0.25">
      <c r="A24" s="3" t="s">
        <v>135</v>
      </c>
      <c r="B24" s="3" t="s">
        <v>74</v>
      </c>
      <c r="C24" s="3">
        <v>958388</v>
      </c>
      <c r="D24" s="3">
        <v>873983</v>
      </c>
      <c r="E24" s="3">
        <v>889168</v>
      </c>
      <c r="F24" s="3">
        <v>704476</v>
      </c>
      <c r="G24" s="3">
        <v>639635</v>
      </c>
      <c r="H24" s="3">
        <v>733947</v>
      </c>
      <c r="I24" s="3">
        <v>699467</v>
      </c>
    </row>
    <row r="25" spans="1:9" x14ac:dyDescent="0.25">
      <c r="A25" s="3" t="s">
        <v>136</v>
      </c>
      <c r="B25" s="3" t="s">
        <v>74</v>
      </c>
      <c r="C25" s="3">
        <v>84451</v>
      </c>
      <c r="D25" s="3">
        <v>54230</v>
      </c>
      <c r="E25" s="3">
        <v>76476</v>
      </c>
      <c r="F25" s="3">
        <v>34745</v>
      </c>
      <c r="G25" s="3">
        <v>43313</v>
      </c>
      <c r="H25" s="3">
        <v>51920</v>
      </c>
      <c r="I25" s="3">
        <v>39044</v>
      </c>
    </row>
    <row r="26" spans="1:9" x14ac:dyDescent="0.25">
      <c r="A26" s="3" t="s">
        <v>130</v>
      </c>
      <c r="B26" s="3" t="s">
        <v>74</v>
      </c>
      <c r="C26" s="3">
        <v>26969</v>
      </c>
      <c r="D26" s="3"/>
      <c r="E26" s="3"/>
      <c r="F26" s="3">
        <v>15608</v>
      </c>
      <c r="G26" s="3"/>
      <c r="H26" s="3">
        <v>12340</v>
      </c>
      <c r="I26" s="3"/>
    </row>
    <row r="29" spans="1:9" x14ac:dyDescent="0.25">
      <c r="A29" s="31" t="s">
        <v>80</v>
      </c>
      <c r="B29" s="31"/>
      <c r="C29" s="31"/>
      <c r="D29" s="31"/>
      <c r="E29" s="31"/>
      <c r="F29" s="31"/>
      <c r="G29" s="31"/>
      <c r="H29" s="31"/>
      <c r="I29" s="31"/>
    </row>
    <row r="30" spans="1:9" x14ac:dyDescent="0.25">
      <c r="A30" s="4" t="s">
        <v>64</v>
      </c>
      <c r="B30" s="4" t="s">
        <v>5</v>
      </c>
      <c r="C30" s="4" t="s">
        <v>65</v>
      </c>
      <c r="D30" s="4" t="s">
        <v>66</v>
      </c>
      <c r="E30" s="4" t="s">
        <v>67</v>
      </c>
      <c r="F30" s="4" t="s">
        <v>68</v>
      </c>
      <c r="G30" s="4" t="s">
        <v>69</v>
      </c>
      <c r="H30" s="4" t="s">
        <v>70</v>
      </c>
      <c r="I30" s="4" t="s">
        <v>72</v>
      </c>
    </row>
    <row r="31" spans="1:9" x14ac:dyDescent="0.25">
      <c r="A31" s="3" t="s">
        <v>132</v>
      </c>
      <c r="B31" s="3" t="s">
        <v>74</v>
      </c>
      <c r="C31" s="3">
        <v>45082</v>
      </c>
      <c r="D31" s="3">
        <v>47801</v>
      </c>
      <c r="E31" s="3">
        <v>45554</v>
      </c>
      <c r="F31" s="3">
        <v>54936</v>
      </c>
      <c r="G31" s="3">
        <v>71053</v>
      </c>
      <c r="H31" s="3">
        <v>59050</v>
      </c>
      <c r="I31" s="3">
        <v>62293</v>
      </c>
    </row>
    <row r="32" spans="1:9" x14ac:dyDescent="0.25">
      <c r="A32" s="3" t="s">
        <v>135</v>
      </c>
      <c r="B32" s="3" t="s">
        <v>74</v>
      </c>
      <c r="C32" s="3">
        <v>25234</v>
      </c>
      <c r="D32" s="3">
        <v>21853</v>
      </c>
      <c r="E32" s="3">
        <v>12231</v>
      </c>
      <c r="F32" s="3">
        <v>11060</v>
      </c>
      <c r="G32" s="3">
        <v>12041</v>
      </c>
      <c r="H32" s="3">
        <v>11053</v>
      </c>
      <c r="I32" s="3">
        <v>9216</v>
      </c>
    </row>
    <row r="33" spans="1:9" x14ac:dyDescent="0.25">
      <c r="A33" s="3" t="s">
        <v>136</v>
      </c>
      <c r="B33" s="3" t="s">
        <v>74</v>
      </c>
      <c r="C33" s="3">
        <v>3045</v>
      </c>
      <c r="D33" s="3">
        <v>1806</v>
      </c>
      <c r="E33" s="3">
        <v>1299</v>
      </c>
      <c r="F33" s="3">
        <v>495</v>
      </c>
      <c r="G33" s="3">
        <v>793</v>
      </c>
      <c r="H33" s="3">
        <v>672</v>
      </c>
      <c r="I33" s="3">
        <v>547</v>
      </c>
    </row>
    <row r="34" spans="1:9" x14ac:dyDescent="0.25">
      <c r="A34" s="3" t="s">
        <v>130</v>
      </c>
      <c r="B34" s="3" t="s">
        <v>74</v>
      </c>
      <c r="C34" s="3">
        <v>297</v>
      </c>
      <c r="D34" s="3"/>
      <c r="E34" s="3"/>
      <c r="F34" s="3">
        <v>234</v>
      </c>
      <c r="G34" s="3"/>
      <c r="H34" s="3">
        <v>173</v>
      </c>
      <c r="I34" s="3"/>
    </row>
  </sheetData>
  <mergeCells count="4">
    <mergeCell ref="A5:I5"/>
    <mergeCell ref="A13:I13"/>
    <mergeCell ref="A21:I21"/>
    <mergeCell ref="A29:I29"/>
  </mergeCells>
  <pageMargins left="0.7" right="0.7" top="0.75" bottom="0.75" header="0.3" footer="0.3"/>
  <pageSetup paperSize="9" orientation="portrait" horizontalDpi="300" verticalDpi="30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I50"/>
  <sheetViews>
    <sheetView workbookViewId="0"/>
  </sheetViews>
  <sheetFormatPr baseColWidth="10" defaultColWidth="11.42578125" defaultRowHeight="15" x14ac:dyDescent="0.25"/>
  <cols>
    <col min="1" max="1" width="11.28515625" bestFit="1" customWidth="1"/>
    <col min="2" max="2" width="12.42578125" bestFit="1" customWidth="1"/>
  </cols>
  <sheetData>
    <row r="1" spans="1:9" x14ac:dyDescent="0.25">
      <c r="A1" s="5" t="str">
        <f>HYPERLINK("#'Indice'!A1", "Indice")</f>
        <v>Indice</v>
      </c>
    </row>
    <row r="2" spans="1:9" x14ac:dyDescent="0.25">
      <c r="A2" s="15" t="s">
        <v>134</v>
      </c>
    </row>
    <row r="3" spans="1:9" x14ac:dyDescent="0.25">
      <c r="A3" s="8" t="s">
        <v>62</v>
      </c>
    </row>
    <row r="5" spans="1:9" x14ac:dyDescent="0.25">
      <c r="A5" s="31" t="s">
        <v>63</v>
      </c>
      <c r="B5" s="31"/>
      <c r="C5" s="31"/>
      <c r="D5" s="31"/>
      <c r="E5" s="31"/>
      <c r="F5" s="31"/>
      <c r="G5" s="31"/>
      <c r="H5" s="31"/>
      <c r="I5" s="31"/>
    </row>
    <row r="6" spans="1:9" x14ac:dyDescent="0.25">
      <c r="A6" s="4" t="s">
        <v>64</v>
      </c>
      <c r="B6" s="4" t="s">
        <v>5</v>
      </c>
      <c r="C6" s="4" t="s">
        <v>65</v>
      </c>
      <c r="D6" s="4" t="s">
        <v>66</v>
      </c>
      <c r="E6" s="4" t="s">
        <v>67</v>
      </c>
      <c r="F6" s="4" t="s">
        <v>68</v>
      </c>
      <c r="G6" s="4" t="s">
        <v>69</v>
      </c>
      <c r="H6" s="4" t="s">
        <v>70</v>
      </c>
      <c r="I6" s="4" t="s">
        <v>72</v>
      </c>
    </row>
    <row r="7" spans="1:9" x14ac:dyDescent="0.25">
      <c r="A7" s="1" t="s">
        <v>132</v>
      </c>
      <c r="B7" s="1" t="s">
        <v>81</v>
      </c>
      <c r="C7" s="1">
        <v>81.313854455947904</v>
      </c>
      <c r="D7" s="1">
        <v>85.275590419769301</v>
      </c>
      <c r="E7" s="1">
        <v>85.646134614944501</v>
      </c>
      <c r="F7" s="1">
        <v>89.730757474899306</v>
      </c>
      <c r="G7" s="1">
        <v>90.799200534820599</v>
      </c>
      <c r="H7" s="1">
        <v>90.161526203155503</v>
      </c>
      <c r="I7" s="1">
        <v>91.790717840194702</v>
      </c>
    </row>
    <row r="8" spans="1:9" x14ac:dyDescent="0.25">
      <c r="A8" s="1" t="s">
        <v>132</v>
      </c>
      <c r="B8" s="1" t="s">
        <v>82</v>
      </c>
      <c r="C8" s="1">
        <v>40.038815140724203</v>
      </c>
      <c r="D8" s="1">
        <v>48.999956250190699</v>
      </c>
      <c r="E8" s="1">
        <v>49.072360992431598</v>
      </c>
      <c r="F8" s="1">
        <v>59.941613674163797</v>
      </c>
      <c r="G8" s="1">
        <v>67.236030101776095</v>
      </c>
      <c r="H8" s="1">
        <v>60.5755388736725</v>
      </c>
      <c r="I8" s="1">
        <v>71.393501758575397</v>
      </c>
    </row>
    <row r="9" spans="1:9" x14ac:dyDescent="0.25">
      <c r="A9" s="1" t="s">
        <v>135</v>
      </c>
      <c r="B9" s="1" t="s">
        <v>81</v>
      </c>
      <c r="C9" s="1">
        <v>16.758562624454498</v>
      </c>
      <c r="D9" s="1">
        <v>14.004738628864301</v>
      </c>
      <c r="E9" s="1">
        <v>13.4231433272362</v>
      </c>
      <c r="F9" s="1">
        <v>9.5188215374946594</v>
      </c>
      <c r="G9" s="1">
        <v>8.5905648767948204</v>
      </c>
      <c r="H9" s="1">
        <v>8.9855164289474505</v>
      </c>
      <c r="I9" s="1">
        <v>7.7901668846607199</v>
      </c>
    </row>
    <row r="10" spans="1:9" x14ac:dyDescent="0.25">
      <c r="A10" s="1" t="s">
        <v>135</v>
      </c>
      <c r="B10" s="1" t="s">
        <v>82</v>
      </c>
      <c r="C10" s="1">
        <v>53.594362735748298</v>
      </c>
      <c r="D10" s="1">
        <v>47.069627046585097</v>
      </c>
      <c r="E10" s="1">
        <v>45.457816123962402</v>
      </c>
      <c r="F10" s="1">
        <v>37.853565812110901</v>
      </c>
      <c r="G10" s="1">
        <v>30.875924229621901</v>
      </c>
      <c r="H10" s="1">
        <v>36.708962917327902</v>
      </c>
      <c r="I10" s="1">
        <v>26.9793748855591</v>
      </c>
    </row>
    <row r="11" spans="1:9" x14ac:dyDescent="0.25">
      <c r="A11" s="1" t="s">
        <v>136</v>
      </c>
      <c r="B11" s="1" t="s">
        <v>81</v>
      </c>
      <c r="C11" s="1">
        <v>1.2742628343403299</v>
      </c>
      <c r="D11" s="1">
        <v>0.71967281401157401</v>
      </c>
      <c r="E11" s="1">
        <v>0.93072196468710899</v>
      </c>
      <c r="F11" s="1">
        <v>0.50186384469270695</v>
      </c>
      <c r="G11" s="1">
        <v>0.61023328453302395</v>
      </c>
      <c r="H11" s="1">
        <v>0.68452889099717096</v>
      </c>
      <c r="I11" s="1">
        <v>0.419116951525211</v>
      </c>
    </row>
    <row r="12" spans="1:9" x14ac:dyDescent="0.25">
      <c r="A12" s="1" t="s">
        <v>136</v>
      </c>
      <c r="B12" s="1" t="s">
        <v>82</v>
      </c>
      <c r="C12" s="1">
        <v>6.0515437275171298</v>
      </c>
      <c r="D12" s="1">
        <v>3.9304178208112699</v>
      </c>
      <c r="E12" s="1">
        <v>5.4698236286640203</v>
      </c>
      <c r="F12" s="1">
        <v>1.63538902997971</v>
      </c>
      <c r="G12" s="1">
        <v>1.8880452960729599</v>
      </c>
      <c r="H12" s="1">
        <v>2.2288909181952499</v>
      </c>
      <c r="I12" s="1">
        <v>1.62712428718805</v>
      </c>
    </row>
    <row r="13" spans="1:9" x14ac:dyDescent="0.25">
      <c r="A13" s="1" t="s">
        <v>130</v>
      </c>
      <c r="B13" s="1" t="s">
        <v>81</v>
      </c>
      <c r="C13" s="1">
        <v>0.65332008525729202</v>
      </c>
      <c r="D13" s="1"/>
      <c r="E13" s="1"/>
      <c r="F13" s="1">
        <v>0.24855572264641501</v>
      </c>
      <c r="G13" s="1"/>
      <c r="H13" s="1">
        <v>0.16842648619785899</v>
      </c>
      <c r="I13" s="1"/>
    </row>
    <row r="14" spans="1:9" x14ac:dyDescent="0.25">
      <c r="A14" s="1" t="s">
        <v>130</v>
      </c>
      <c r="B14" s="1" t="s">
        <v>82</v>
      </c>
      <c r="C14" s="1">
        <v>0.31527702230960097</v>
      </c>
      <c r="D14" s="1"/>
      <c r="E14" s="1"/>
      <c r="F14" s="1">
        <v>0.56943222880363498</v>
      </c>
      <c r="G14" s="1"/>
      <c r="H14" s="1">
        <v>0.48660589382052399</v>
      </c>
      <c r="I14" s="1"/>
    </row>
    <row r="17" spans="1:9" x14ac:dyDescent="0.25">
      <c r="A17" s="31" t="s">
        <v>78</v>
      </c>
      <c r="B17" s="31"/>
      <c r="C17" s="31"/>
      <c r="D17" s="31"/>
      <c r="E17" s="31"/>
      <c r="F17" s="31"/>
      <c r="G17" s="31"/>
      <c r="H17" s="31"/>
      <c r="I17" s="31"/>
    </row>
    <row r="18" spans="1:9" x14ac:dyDescent="0.25">
      <c r="A18" s="4" t="s">
        <v>64</v>
      </c>
      <c r="B18" s="4" t="s">
        <v>5</v>
      </c>
      <c r="C18" s="4" t="s">
        <v>65</v>
      </c>
      <c r="D18" s="4" t="s">
        <v>66</v>
      </c>
      <c r="E18" s="4" t="s">
        <v>67</v>
      </c>
      <c r="F18" s="4" t="s">
        <v>68</v>
      </c>
      <c r="G18" s="4" t="s">
        <v>69</v>
      </c>
      <c r="H18" s="4" t="s">
        <v>70</v>
      </c>
      <c r="I18" s="4" t="s">
        <v>72</v>
      </c>
    </row>
    <row r="19" spans="1:9" x14ac:dyDescent="0.25">
      <c r="A19" s="2" t="s">
        <v>132</v>
      </c>
      <c r="B19" s="2" t="s">
        <v>81</v>
      </c>
      <c r="C19" s="2">
        <v>0.43078241869807199</v>
      </c>
      <c r="D19" s="2">
        <v>0.39242366328835498</v>
      </c>
      <c r="E19" s="2">
        <v>0.47828573733568203</v>
      </c>
      <c r="F19" s="2">
        <v>0.30205606017261699</v>
      </c>
      <c r="G19" s="2">
        <v>0.22390764206647901</v>
      </c>
      <c r="H19" s="2">
        <v>0.26473461184650698</v>
      </c>
      <c r="I19" s="2">
        <v>0.18245851388201101</v>
      </c>
    </row>
    <row r="20" spans="1:9" x14ac:dyDescent="0.25">
      <c r="A20" s="2" t="s">
        <v>132</v>
      </c>
      <c r="B20" s="2" t="s">
        <v>82</v>
      </c>
      <c r="C20" s="2">
        <v>0.71504008956253495</v>
      </c>
      <c r="D20" s="2">
        <v>1.3751531951129401</v>
      </c>
      <c r="E20" s="2">
        <v>1.1654309928417199</v>
      </c>
      <c r="F20" s="2">
        <v>0.86700096726417497</v>
      </c>
      <c r="G20" s="2">
        <v>0.82617271691560701</v>
      </c>
      <c r="H20" s="2">
        <v>1.01719284430146</v>
      </c>
      <c r="I20" s="2">
        <v>0.59276875108480498</v>
      </c>
    </row>
    <row r="21" spans="1:9" x14ac:dyDescent="0.25">
      <c r="A21" s="2" t="s">
        <v>135</v>
      </c>
      <c r="B21" s="2" t="s">
        <v>81</v>
      </c>
      <c r="C21" s="2">
        <v>0.41379383765160999</v>
      </c>
      <c r="D21" s="2">
        <v>0.377768301405013</v>
      </c>
      <c r="E21" s="2">
        <v>0.46654529869556399</v>
      </c>
      <c r="F21" s="2">
        <v>0.26941935066133699</v>
      </c>
      <c r="G21" s="2">
        <v>0.21732633467763701</v>
      </c>
      <c r="H21" s="2">
        <v>0.24479280691593899</v>
      </c>
      <c r="I21" s="2">
        <v>0.17329311231151201</v>
      </c>
    </row>
    <row r="22" spans="1:9" x14ac:dyDescent="0.25">
      <c r="A22" s="2" t="s">
        <v>135</v>
      </c>
      <c r="B22" s="2" t="s">
        <v>82</v>
      </c>
      <c r="C22" s="2">
        <v>0.68937377072870698</v>
      </c>
      <c r="D22" s="2">
        <v>1.2412877753377001</v>
      </c>
      <c r="E22" s="2">
        <v>1.10208727419376</v>
      </c>
      <c r="F22" s="2">
        <v>0.82221413031220403</v>
      </c>
      <c r="G22" s="2">
        <v>0.78901723027229298</v>
      </c>
      <c r="H22" s="2">
        <v>0.98262503743171703</v>
      </c>
      <c r="I22" s="2">
        <v>0.55411374196410201</v>
      </c>
    </row>
    <row r="23" spans="1:9" x14ac:dyDescent="0.25">
      <c r="A23" s="2" t="s">
        <v>136</v>
      </c>
      <c r="B23" s="2" t="s">
        <v>81</v>
      </c>
      <c r="C23" s="2">
        <v>8.4954744670540094E-2</v>
      </c>
      <c r="D23" s="2">
        <v>6.4340216340497094E-2</v>
      </c>
      <c r="E23" s="2">
        <v>8.0765219172462793E-2</v>
      </c>
      <c r="F23" s="2">
        <v>0.1135139958933</v>
      </c>
      <c r="G23" s="2">
        <v>4.8094321391545201E-2</v>
      </c>
      <c r="H23" s="2">
        <v>8.0159207573160501E-2</v>
      </c>
      <c r="I23" s="2">
        <v>4.4780579628422898E-2</v>
      </c>
    </row>
    <row r="24" spans="1:9" x14ac:dyDescent="0.25">
      <c r="A24" s="2" t="s">
        <v>136</v>
      </c>
      <c r="B24" s="2" t="s">
        <v>82</v>
      </c>
      <c r="C24" s="2">
        <v>0.22988393902778601</v>
      </c>
      <c r="D24" s="2">
        <v>0.261065643280745</v>
      </c>
      <c r="E24" s="2">
        <v>0.32832701690494998</v>
      </c>
      <c r="F24" s="2">
        <v>0.13561380328610501</v>
      </c>
      <c r="G24" s="2">
        <v>0.16965355025604401</v>
      </c>
      <c r="H24" s="2">
        <v>0.21097171120345601</v>
      </c>
      <c r="I24" s="2">
        <v>0.17192793311551199</v>
      </c>
    </row>
    <row r="25" spans="1:9" x14ac:dyDescent="0.25">
      <c r="A25" s="2" t="s">
        <v>130</v>
      </c>
      <c r="B25" s="2" t="s">
        <v>81</v>
      </c>
      <c r="C25" s="2">
        <v>7.47631071135402E-2</v>
      </c>
      <c r="D25" s="2"/>
      <c r="E25" s="2"/>
      <c r="F25" s="2">
        <v>3.09849070617929E-2</v>
      </c>
      <c r="G25" s="2"/>
      <c r="H25" s="2">
        <v>2.0965006842743598E-2</v>
      </c>
      <c r="I25" s="2"/>
    </row>
    <row r="26" spans="1:9" x14ac:dyDescent="0.25">
      <c r="A26" s="2" t="s">
        <v>130</v>
      </c>
      <c r="B26" s="2" t="s">
        <v>82</v>
      </c>
      <c r="C26" s="2">
        <v>5.1703845383599401E-2</v>
      </c>
      <c r="D26" s="2"/>
      <c r="E26" s="2"/>
      <c r="F26" s="2">
        <v>9.2876603594049797E-2</v>
      </c>
      <c r="G26" s="2"/>
      <c r="H26" s="2">
        <v>7.9017365351319299E-2</v>
      </c>
      <c r="I26" s="2"/>
    </row>
    <row r="29" spans="1:9" x14ac:dyDescent="0.25">
      <c r="A29" s="31" t="s">
        <v>79</v>
      </c>
      <c r="B29" s="31"/>
      <c r="C29" s="31"/>
      <c r="D29" s="31"/>
      <c r="E29" s="31"/>
      <c r="F29" s="31"/>
      <c r="G29" s="31"/>
      <c r="H29" s="31"/>
      <c r="I29" s="31"/>
    </row>
    <row r="30" spans="1:9" x14ac:dyDescent="0.25">
      <c r="A30" s="4" t="s">
        <v>64</v>
      </c>
      <c r="B30" s="4" t="s">
        <v>5</v>
      </c>
      <c r="C30" s="4" t="s">
        <v>65</v>
      </c>
      <c r="D30" s="4" t="s">
        <v>66</v>
      </c>
      <c r="E30" s="4" t="s">
        <v>67</v>
      </c>
      <c r="F30" s="4" t="s">
        <v>68</v>
      </c>
      <c r="G30" s="4" t="s">
        <v>69</v>
      </c>
      <c r="H30" s="4" t="s">
        <v>70</v>
      </c>
      <c r="I30" s="4" t="s">
        <v>72</v>
      </c>
    </row>
    <row r="31" spans="1:9" x14ac:dyDescent="0.25">
      <c r="A31" s="3" t="s">
        <v>132</v>
      </c>
      <c r="B31" s="3" t="s">
        <v>81</v>
      </c>
      <c r="C31" s="3">
        <v>3126747</v>
      </c>
      <c r="D31" s="3">
        <v>3555002</v>
      </c>
      <c r="E31" s="3">
        <v>3818419</v>
      </c>
      <c r="F31" s="3">
        <v>4267122</v>
      </c>
      <c r="G31" s="3">
        <v>4490164</v>
      </c>
      <c r="H31" s="3">
        <v>4773420</v>
      </c>
      <c r="I31" s="3">
        <v>5685494</v>
      </c>
    </row>
    <row r="32" spans="1:9" x14ac:dyDescent="0.25">
      <c r="A32" s="3" t="s">
        <v>132</v>
      </c>
      <c r="B32" s="3" t="s">
        <v>82</v>
      </c>
      <c r="C32" s="3">
        <v>234561</v>
      </c>
      <c r="D32" s="3">
        <v>302047</v>
      </c>
      <c r="E32" s="3">
        <v>313831</v>
      </c>
      <c r="F32" s="3">
        <v>398746</v>
      </c>
      <c r="G32" s="3">
        <v>467792</v>
      </c>
      <c r="H32" s="3">
        <v>426115</v>
      </c>
      <c r="I32" s="3">
        <v>574088</v>
      </c>
    </row>
    <row r="33" spans="1:9" x14ac:dyDescent="0.25">
      <c r="A33" s="3" t="s">
        <v>135</v>
      </c>
      <c r="B33" s="3" t="s">
        <v>81</v>
      </c>
      <c r="C33" s="3">
        <v>644414</v>
      </c>
      <c r="D33" s="3">
        <v>583835</v>
      </c>
      <c r="E33" s="3">
        <v>598453</v>
      </c>
      <c r="F33" s="3">
        <v>452665</v>
      </c>
      <c r="G33" s="3">
        <v>424817</v>
      </c>
      <c r="H33" s="3">
        <v>475720</v>
      </c>
      <c r="I33" s="3">
        <v>482521</v>
      </c>
    </row>
    <row r="34" spans="1:9" x14ac:dyDescent="0.25">
      <c r="A34" s="3" t="s">
        <v>135</v>
      </c>
      <c r="B34" s="3" t="s">
        <v>82</v>
      </c>
      <c r="C34" s="3">
        <v>313974</v>
      </c>
      <c r="D34" s="3">
        <v>290148</v>
      </c>
      <c r="E34" s="3">
        <v>290715</v>
      </c>
      <c r="F34" s="3">
        <v>251811</v>
      </c>
      <c r="G34" s="3">
        <v>214818</v>
      </c>
      <c r="H34" s="3">
        <v>258227</v>
      </c>
      <c r="I34" s="3">
        <v>216946</v>
      </c>
    </row>
    <row r="35" spans="1:9" x14ac:dyDescent="0.25">
      <c r="A35" s="3" t="s">
        <v>136</v>
      </c>
      <c r="B35" s="3" t="s">
        <v>81</v>
      </c>
      <c r="C35" s="3">
        <v>48999</v>
      </c>
      <c r="D35" s="3">
        <v>30002</v>
      </c>
      <c r="E35" s="3">
        <v>41495</v>
      </c>
      <c r="F35" s="3">
        <v>23866</v>
      </c>
      <c r="G35" s="3">
        <v>30177</v>
      </c>
      <c r="H35" s="3">
        <v>36241</v>
      </c>
      <c r="I35" s="3">
        <v>25960</v>
      </c>
    </row>
    <row r="36" spans="1:9" x14ac:dyDescent="0.25">
      <c r="A36" s="3" t="s">
        <v>136</v>
      </c>
      <c r="B36" s="3" t="s">
        <v>82</v>
      </c>
      <c r="C36" s="3">
        <v>35452</v>
      </c>
      <c r="D36" s="3">
        <v>24228</v>
      </c>
      <c r="E36" s="3">
        <v>34981</v>
      </c>
      <c r="F36" s="3">
        <v>10879</v>
      </c>
      <c r="G36" s="3">
        <v>13136</v>
      </c>
      <c r="H36" s="3">
        <v>15679</v>
      </c>
      <c r="I36" s="3">
        <v>13084</v>
      </c>
    </row>
    <row r="37" spans="1:9" x14ac:dyDescent="0.25">
      <c r="A37" s="3" t="s">
        <v>130</v>
      </c>
      <c r="B37" s="3" t="s">
        <v>81</v>
      </c>
      <c r="C37" s="3">
        <v>25122</v>
      </c>
      <c r="D37" s="3"/>
      <c r="E37" s="3"/>
      <c r="F37" s="3">
        <v>11820</v>
      </c>
      <c r="G37" s="3"/>
      <c r="H37" s="3">
        <v>8917</v>
      </c>
      <c r="I37" s="3"/>
    </row>
    <row r="38" spans="1:9" x14ac:dyDescent="0.25">
      <c r="A38" s="3" t="s">
        <v>130</v>
      </c>
      <c r="B38" s="3" t="s">
        <v>82</v>
      </c>
      <c r="C38" s="3">
        <v>1847</v>
      </c>
      <c r="D38" s="3"/>
      <c r="E38" s="3"/>
      <c r="F38" s="3">
        <v>3788</v>
      </c>
      <c r="G38" s="3"/>
      <c r="H38" s="3">
        <v>3423</v>
      </c>
      <c r="I38" s="3"/>
    </row>
    <row r="41" spans="1:9" x14ac:dyDescent="0.25">
      <c r="A41" s="31" t="s">
        <v>80</v>
      </c>
      <c r="B41" s="31"/>
      <c r="C41" s="31"/>
      <c r="D41" s="31"/>
      <c r="E41" s="31"/>
      <c r="F41" s="31"/>
      <c r="G41" s="31"/>
      <c r="H41" s="31"/>
      <c r="I41" s="31"/>
    </row>
    <row r="42" spans="1:9" x14ac:dyDescent="0.25">
      <c r="A42" s="4" t="s">
        <v>64</v>
      </c>
      <c r="B42" s="4" t="s">
        <v>5</v>
      </c>
      <c r="C42" s="4" t="s">
        <v>65</v>
      </c>
      <c r="D42" s="4" t="s">
        <v>66</v>
      </c>
      <c r="E42" s="4" t="s">
        <v>67</v>
      </c>
      <c r="F42" s="4" t="s">
        <v>68</v>
      </c>
      <c r="G42" s="4" t="s">
        <v>69</v>
      </c>
      <c r="H42" s="4" t="s">
        <v>70</v>
      </c>
      <c r="I42" s="4" t="s">
        <v>72</v>
      </c>
    </row>
    <row r="43" spans="1:9" x14ac:dyDescent="0.25">
      <c r="A43" s="3" t="s">
        <v>132</v>
      </c>
      <c r="B43" s="3" t="s">
        <v>81</v>
      </c>
      <c r="C43" s="3">
        <v>34120</v>
      </c>
      <c r="D43" s="3">
        <v>35680</v>
      </c>
      <c r="E43" s="3">
        <v>39567</v>
      </c>
      <c r="F43" s="3">
        <v>47481</v>
      </c>
      <c r="G43" s="3">
        <v>58711</v>
      </c>
      <c r="H43" s="3">
        <v>51375</v>
      </c>
      <c r="I43" s="3">
        <v>51868</v>
      </c>
    </row>
    <row r="44" spans="1:9" x14ac:dyDescent="0.25">
      <c r="A44" s="3" t="s">
        <v>132</v>
      </c>
      <c r="B44" s="3" t="s">
        <v>82</v>
      </c>
      <c r="C44" s="3">
        <v>10962</v>
      </c>
      <c r="D44" s="3">
        <v>12121</v>
      </c>
      <c r="E44" s="3">
        <v>5987</v>
      </c>
      <c r="F44" s="3">
        <v>7455</v>
      </c>
      <c r="G44" s="3">
        <v>12342</v>
      </c>
      <c r="H44" s="3">
        <v>7675</v>
      </c>
      <c r="I44" s="3">
        <v>10425</v>
      </c>
    </row>
    <row r="45" spans="1:9" x14ac:dyDescent="0.25">
      <c r="A45" s="3" t="s">
        <v>135</v>
      </c>
      <c r="B45" s="3" t="s">
        <v>81</v>
      </c>
      <c r="C45" s="3">
        <v>9760</v>
      </c>
      <c r="D45" s="3">
        <v>8980</v>
      </c>
      <c r="E45" s="3">
        <v>6413</v>
      </c>
      <c r="F45" s="3">
        <v>5661</v>
      </c>
      <c r="G45" s="3">
        <v>5869</v>
      </c>
      <c r="H45" s="3">
        <v>5637</v>
      </c>
      <c r="I45" s="3">
        <v>5020</v>
      </c>
    </row>
    <row r="46" spans="1:9" x14ac:dyDescent="0.25">
      <c r="A46" s="3" t="s">
        <v>135</v>
      </c>
      <c r="B46" s="3" t="s">
        <v>82</v>
      </c>
      <c r="C46" s="3">
        <v>15474</v>
      </c>
      <c r="D46" s="3">
        <v>12873</v>
      </c>
      <c r="E46" s="3">
        <v>5818</v>
      </c>
      <c r="F46" s="3">
        <v>5399</v>
      </c>
      <c r="G46" s="3">
        <v>6172</v>
      </c>
      <c r="H46" s="3">
        <v>5416</v>
      </c>
      <c r="I46" s="3">
        <v>4196</v>
      </c>
    </row>
    <row r="47" spans="1:9" x14ac:dyDescent="0.25">
      <c r="A47" s="3" t="s">
        <v>136</v>
      </c>
      <c r="B47" s="3" t="s">
        <v>81</v>
      </c>
      <c r="C47" s="3">
        <v>758</v>
      </c>
      <c r="D47" s="3">
        <v>455</v>
      </c>
      <c r="E47" s="3">
        <v>581</v>
      </c>
      <c r="F47" s="3">
        <v>227</v>
      </c>
      <c r="G47" s="3">
        <v>396</v>
      </c>
      <c r="H47" s="3">
        <v>338</v>
      </c>
      <c r="I47" s="3">
        <v>242</v>
      </c>
    </row>
    <row r="48" spans="1:9" x14ac:dyDescent="0.25">
      <c r="A48" s="3" t="s">
        <v>136</v>
      </c>
      <c r="B48" s="3" t="s">
        <v>82</v>
      </c>
      <c r="C48" s="3">
        <v>2287</v>
      </c>
      <c r="D48" s="3">
        <v>1351</v>
      </c>
      <c r="E48" s="3">
        <v>718</v>
      </c>
      <c r="F48" s="3">
        <v>268</v>
      </c>
      <c r="G48" s="3">
        <v>397</v>
      </c>
      <c r="H48" s="3">
        <v>334</v>
      </c>
      <c r="I48" s="3">
        <v>305</v>
      </c>
    </row>
    <row r="49" spans="1:9" x14ac:dyDescent="0.25">
      <c r="A49" s="3" t="s">
        <v>130</v>
      </c>
      <c r="B49" s="3" t="s">
        <v>81</v>
      </c>
      <c r="C49" s="3">
        <v>215</v>
      </c>
      <c r="D49" s="3"/>
      <c r="E49" s="3"/>
      <c r="F49" s="3">
        <v>153</v>
      </c>
      <c r="G49" s="3"/>
      <c r="H49" s="3">
        <v>110</v>
      </c>
      <c r="I49" s="3"/>
    </row>
    <row r="50" spans="1:9" x14ac:dyDescent="0.25">
      <c r="A50" s="3" t="s">
        <v>130</v>
      </c>
      <c r="B50" s="3" t="s">
        <v>82</v>
      </c>
      <c r="C50" s="3">
        <v>82</v>
      </c>
      <c r="D50" s="3"/>
      <c r="E50" s="3"/>
      <c r="F50" s="3">
        <v>81</v>
      </c>
      <c r="G50" s="3"/>
      <c r="H50" s="3">
        <v>63</v>
      </c>
      <c r="I50" s="3"/>
    </row>
  </sheetData>
  <mergeCells count="4">
    <mergeCell ref="A5:I5"/>
    <mergeCell ref="A17:I17"/>
    <mergeCell ref="A29:I29"/>
    <mergeCell ref="A41:I41"/>
  </mergeCells>
  <pageMargins left="0.7" right="0.7" top="0.75" bottom="0.75" header="0.3" footer="0.3"/>
  <pageSetup paperSize="9" orientation="portrait" horizontalDpi="300" verticalDpi="30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I274"/>
  <sheetViews>
    <sheetView workbookViewId="0"/>
  </sheetViews>
  <sheetFormatPr baseColWidth="10" defaultColWidth="11.42578125" defaultRowHeight="15" x14ac:dyDescent="0.25"/>
  <cols>
    <col min="1" max="1" width="11.28515625" bestFit="1" customWidth="1"/>
    <col min="2" max="2" width="40.42578125" bestFit="1" customWidth="1"/>
  </cols>
  <sheetData>
    <row r="1" spans="1:9" x14ac:dyDescent="0.25">
      <c r="A1" s="5" t="str">
        <f>HYPERLINK("#'Indice'!A1", "Indice")</f>
        <v>Indice</v>
      </c>
    </row>
    <row r="2" spans="1:9" x14ac:dyDescent="0.25">
      <c r="A2" s="15" t="s">
        <v>134</v>
      </c>
    </row>
    <row r="3" spans="1:9" x14ac:dyDescent="0.25">
      <c r="A3" s="8" t="s">
        <v>62</v>
      </c>
    </row>
    <row r="5" spans="1:9" x14ac:dyDescent="0.25">
      <c r="A5" s="31" t="s">
        <v>63</v>
      </c>
      <c r="B5" s="31"/>
      <c r="C5" s="31"/>
      <c r="D5" s="31"/>
      <c r="E5" s="31"/>
      <c r="F5" s="31"/>
      <c r="G5" s="31"/>
      <c r="H5" s="31"/>
      <c r="I5" s="31"/>
    </row>
    <row r="6" spans="1:9" x14ac:dyDescent="0.25">
      <c r="A6" s="4" t="s">
        <v>64</v>
      </c>
      <c r="B6" s="4" t="s">
        <v>5</v>
      </c>
      <c r="C6" s="4" t="s">
        <v>65</v>
      </c>
      <c r="D6" s="4" t="s">
        <v>66</v>
      </c>
      <c r="E6" s="4" t="s">
        <v>67</v>
      </c>
      <c r="F6" s="4" t="s">
        <v>68</v>
      </c>
      <c r="G6" s="4" t="s">
        <v>69</v>
      </c>
      <c r="H6" s="4" t="s">
        <v>70</v>
      </c>
      <c r="I6" s="4" t="s">
        <v>72</v>
      </c>
    </row>
    <row r="7" spans="1:9" x14ac:dyDescent="0.25">
      <c r="A7" s="1" t="s">
        <v>132</v>
      </c>
      <c r="B7" s="1" t="s">
        <v>83</v>
      </c>
      <c r="C7" s="1">
        <v>64.051264524459796</v>
      </c>
      <c r="D7" s="1">
        <v>80.559456348419204</v>
      </c>
      <c r="E7" s="1">
        <v>74.500954151153607</v>
      </c>
      <c r="F7" s="1">
        <v>76.408267021179199</v>
      </c>
      <c r="G7" s="1">
        <v>77.855992317199707</v>
      </c>
      <c r="H7" s="1">
        <v>79.401165246963501</v>
      </c>
      <c r="I7" s="1">
        <v>81.486219167709393</v>
      </c>
    </row>
    <row r="8" spans="1:9" x14ac:dyDescent="0.25">
      <c r="A8" s="1" t="s">
        <v>132</v>
      </c>
      <c r="B8" s="1" t="s">
        <v>84</v>
      </c>
      <c r="C8" s="1">
        <v>67.167592048645005</v>
      </c>
      <c r="D8" s="1">
        <v>72.500157356262207</v>
      </c>
      <c r="E8" s="1">
        <v>79.022771120071397</v>
      </c>
      <c r="F8" s="1">
        <v>85.0990891456604</v>
      </c>
      <c r="G8" s="1">
        <v>87.890106439590497</v>
      </c>
      <c r="H8" s="1">
        <v>80.580604076385498</v>
      </c>
      <c r="I8" s="1">
        <v>83.213943243026705</v>
      </c>
    </row>
    <row r="9" spans="1:9" x14ac:dyDescent="0.25">
      <c r="A9" s="1" t="s">
        <v>132</v>
      </c>
      <c r="B9" s="1" t="s">
        <v>85</v>
      </c>
      <c r="C9" s="1">
        <v>78.758257627487197</v>
      </c>
      <c r="D9" s="1">
        <v>80.397790670394897</v>
      </c>
      <c r="E9" s="1">
        <v>84.318882226943998</v>
      </c>
      <c r="F9" s="1">
        <v>87.790787220001206</v>
      </c>
      <c r="G9" s="1">
        <v>91.218233108520494</v>
      </c>
      <c r="H9" s="1">
        <v>86.300104856491103</v>
      </c>
      <c r="I9" s="1">
        <v>87.884914875030503</v>
      </c>
    </row>
    <row r="10" spans="1:9" x14ac:dyDescent="0.25">
      <c r="A10" s="1" t="s">
        <v>132</v>
      </c>
      <c r="B10" s="1" t="s">
        <v>86</v>
      </c>
      <c r="C10" s="1">
        <v>65.673482418060303</v>
      </c>
      <c r="D10" s="1">
        <v>69.370001554489093</v>
      </c>
      <c r="E10" s="1">
        <v>74.711221456527696</v>
      </c>
      <c r="F10" s="1">
        <v>75.856190919876099</v>
      </c>
      <c r="G10" s="1">
        <v>81.854611635208101</v>
      </c>
      <c r="H10" s="1">
        <v>84.3852698802948</v>
      </c>
      <c r="I10" s="1">
        <v>80.942147970199599</v>
      </c>
    </row>
    <row r="11" spans="1:9" x14ac:dyDescent="0.25">
      <c r="A11" s="1" t="s">
        <v>132</v>
      </c>
      <c r="B11" s="1" t="s">
        <v>87</v>
      </c>
      <c r="C11" s="1">
        <v>65.723103284835801</v>
      </c>
      <c r="D11" s="1">
        <v>73.4934628009796</v>
      </c>
      <c r="E11" s="1">
        <v>74.028837680816693</v>
      </c>
      <c r="F11" s="1">
        <v>80.7514071464539</v>
      </c>
      <c r="G11" s="1">
        <v>82.729291915893597</v>
      </c>
      <c r="H11" s="1">
        <v>80.642032623291001</v>
      </c>
      <c r="I11" s="1">
        <v>85.781681537628202</v>
      </c>
    </row>
    <row r="12" spans="1:9" x14ac:dyDescent="0.25">
      <c r="A12" s="1" t="s">
        <v>132</v>
      </c>
      <c r="B12" s="1" t="s">
        <v>88</v>
      </c>
      <c r="C12" s="1">
        <v>74.987590312957806</v>
      </c>
      <c r="D12" s="1">
        <v>79.8044145107269</v>
      </c>
      <c r="E12" s="1">
        <v>85.725754499435396</v>
      </c>
      <c r="F12" s="1">
        <v>87.703591585159302</v>
      </c>
      <c r="G12" s="1">
        <v>90.089023113250704</v>
      </c>
      <c r="H12" s="1">
        <v>89.003020524978595</v>
      </c>
      <c r="I12" s="1">
        <v>89.812165498733506</v>
      </c>
    </row>
    <row r="13" spans="1:9" x14ac:dyDescent="0.25">
      <c r="A13" s="1" t="s">
        <v>132</v>
      </c>
      <c r="B13" s="1" t="s">
        <v>89</v>
      </c>
      <c r="C13" s="1">
        <v>84.750902652740507</v>
      </c>
      <c r="D13" s="1">
        <v>88.053154945373507</v>
      </c>
      <c r="E13" s="1">
        <v>84.704196453094497</v>
      </c>
      <c r="F13" s="1">
        <v>90.302652120590196</v>
      </c>
      <c r="G13" s="1">
        <v>90.198725461959796</v>
      </c>
      <c r="H13" s="1">
        <v>90.457379817962604</v>
      </c>
      <c r="I13" s="1">
        <v>92.496949434280396</v>
      </c>
    </row>
    <row r="14" spans="1:9" x14ac:dyDescent="0.25">
      <c r="A14" s="1" t="s">
        <v>132</v>
      </c>
      <c r="B14" s="1" t="s">
        <v>90</v>
      </c>
      <c r="C14" s="1">
        <v>66.047435998916598</v>
      </c>
      <c r="D14" s="1">
        <v>71.942090988159194</v>
      </c>
      <c r="E14" s="1">
        <v>71.487718820571899</v>
      </c>
      <c r="F14" s="1">
        <v>77.690690755844102</v>
      </c>
      <c r="G14" s="1">
        <v>80.791687965393095</v>
      </c>
      <c r="H14" s="1">
        <v>81.863868236541705</v>
      </c>
      <c r="I14" s="1">
        <v>86.431384086608901</v>
      </c>
    </row>
    <row r="15" spans="1:9" x14ac:dyDescent="0.25">
      <c r="A15" s="1" t="s">
        <v>132</v>
      </c>
      <c r="B15" s="1" t="s">
        <v>91</v>
      </c>
      <c r="C15" s="1">
        <v>63.229399919509902</v>
      </c>
      <c r="D15" s="1">
        <v>71.450936794281006</v>
      </c>
      <c r="E15" s="1">
        <v>71.632504463195801</v>
      </c>
      <c r="F15" s="1">
        <v>79.407459497451796</v>
      </c>
      <c r="G15" s="1">
        <v>83.005124330520601</v>
      </c>
      <c r="H15" s="1">
        <v>82.555693387985201</v>
      </c>
      <c r="I15" s="1">
        <v>88.814330101013198</v>
      </c>
    </row>
    <row r="16" spans="1:9" x14ac:dyDescent="0.25">
      <c r="A16" s="1" t="s">
        <v>132</v>
      </c>
      <c r="B16" s="1" t="s">
        <v>92</v>
      </c>
      <c r="C16" s="1"/>
      <c r="D16" s="1"/>
      <c r="E16" s="1"/>
      <c r="F16" s="1"/>
      <c r="G16" s="1"/>
      <c r="H16" s="1">
        <v>81.604135036468506</v>
      </c>
      <c r="I16" s="1">
        <v>89.071214199066205</v>
      </c>
    </row>
    <row r="17" spans="1:9" x14ac:dyDescent="0.25">
      <c r="A17" s="1" t="s">
        <v>132</v>
      </c>
      <c r="B17" s="1" t="s">
        <v>93</v>
      </c>
      <c r="C17" s="1">
        <v>71.500134468078599</v>
      </c>
      <c r="D17" s="1">
        <v>76.591247320175199</v>
      </c>
      <c r="E17" s="1">
        <v>81.318432092666598</v>
      </c>
      <c r="F17" s="1">
        <v>86.14382147789</v>
      </c>
      <c r="G17" s="1">
        <v>89.915955066680894</v>
      </c>
      <c r="H17" s="1">
        <v>89.563280344009399</v>
      </c>
      <c r="I17" s="1">
        <v>91.119462251663194</v>
      </c>
    </row>
    <row r="18" spans="1:9" x14ac:dyDescent="0.25">
      <c r="A18" s="1" t="s">
        <v>132</v>
      </c>
      <c r="B18" s="1" t="s">
        <v>94</v>
      </c>
      <c r="C18" s="1">
        <v>60.527718067169197</v>
      </c>
      <c r="D18" s="1">
        <v>67.791491746902494</v>
      </c>
      <c r="E18" s="1">
        <v>72.357285022735596</v>
      </c>
      <c r="F18" s="1">
        <v>77.7707874774933</v>
      </c>
      <c r="G18" s="1">
        <v>81.1971724033356</v>
      </c>
      <c r="H18" s="1">
        <v>79.073560237884493</v>
      </c>
      <c r="I18" s="1">
        <v>84.538620710372896</v>
      </c>
    </row>
    <row r="19" spans="1:9" x14ac:dyDescent="0.25">
      <c r="A19" s="1" t="s">
        <v>132</v>
      </c>
      <c r="B19" s="1" t="s">
        <v>95</v>
      </c>
      <c r="C19" s="1">
        <v>75.519895553588896</v>
      </c>
      <c r="D19" s="1">
        <v>73.387241363525405</v>
      </c>
      <c r="E19" s="1">
        <v>82.651185989379897</v>
      </c>
      <c r="F19" s="1">
        <v>85.019415616989093</v>
      </c>
      <c r="G19" s="1">
        <v>86.479038000106797</v>
      </c>
      <c r="H19" s="1">
        <v>82.8115940093994</v>
      </c>
      <c r="I19" s="1">
        <v>84.242606163024902</v>
      </c>
    </row>
    <row r="20" spans="1:9" x14ac:dyDescent="0.25">
      <c r="A20" s="1" t="s">
        <v>132</v>
      </c>
      <c r="B20" s="1" t="s">
        <v>96</v>
      </c>
      <c r="C20" s="1">
        <v>73.924016952514606</v>
      </c>
      <c r="D20" s="1">
        <v>82.068657875061007</v>
      </c>
      <c r="E20" s="1">
        <v>76.816153526306195</v>
      </c>
      <c r="F20" s="1">
        <v>81.833249330520601</v>
      </c>
      <c r="G20" s="1">
        <v>86.859875917434707</v>
      </c>
      <c r="H20" s="1">
        <v>78.677880764007597</v>
      </c>
      <c r="I20" s="1">
        <v>81.663620471954303</v>
      </c>
    </row>
    <row r="21" spans="1:9" x14ac:dyDescent="0.25">
      <c r="A21" s="1" t="s">
        <v>132</v>
      </c>
      <c r="B21" s="1" t="s">
        <v>97</v>
      </c>
      <c r="C21" s="1">
        <v>80.391269922256498</v>
      </c>
      <c r="D21" s="1">
        <v>79.385256767272907</v>
      </c>
      <c r="E21" s="1">
        <v>83.346611261367798</v>
      </c>
      <c r="F21" s="1">
        <v>86.522495746612506</v>
      </c>
      <c r="G21" s="1">
        <v>86.202251911163302</v>
      </c>
      <c r="H21" s="1">
        <v>86.819350719451904</v>
      </c>
      <c r="I21" s="1">
        <v>94.184452295303302</v>
      </c>
    </row>
    <row r="22" spans="1:9" x14ac:dyDescent="0.25">
      <c r="A22" s="1" t="s">
        <v>132</v>
      </c>
      <c r="B22" s="1" t="s">
        <v>98</v>
      </c>
      <c r="C22" s="1">
        <v>78.443652391433702</v>
      </c>
      <c r="D22" s="1">
        <v>84.840744733810396</v>
      </c>
      <c r="E22" s="1">
        <v>92.832791805267306</v>
      </c>
      <c r="F22" s="1">
        <v>94.212418794632001</v>
      </c>
      <c r="G22" s="1">
        <v>94.318509101867704</v>
      </c>
      <c r="H22" s="1">
        <v>88.358622789382906</v>
      </c>
      <c r="I22" s="1">
        <v>94.948422908783002</v>
      </c>
    </row>
    <row r="23" spans="1:9" x14ac:dyDescent="0.25">
      <c r="A23" s="1" t="s">
        <v>135</v>
      </c>
      <c r="B23" s="1" t="s">
        <v>83</v>
      </c>
      <c r="C23" s="1">
        <v>29.724642634391799</v>
      </c>
      <c r="D23" s="1">
        <v>16.318084299564401</v>
      </c>
      <c r="E23" s="1">
        <v>19.9879020452499</v>
      </c>
      <c r="F23" s="1">
        <v>21.962247788906101</v>
      </c>
      <c r="G23" s="1">
        <v>18.6020731925964</v>
      </c>
      <c r="H23" s="1">
        <v>18.157337605953199</v>
      </c>
      <c r="I23" s="1">
        <v>16.141636669635801</v>
      </c>
    </row>
    <row r="24" spans="1:9" x14ac:dyDescent="0.25">
      <c r="A24" s="1" t="s">
        <v>135</v>
      </c>
      <c r="B24" s="1" t="s">
        <v>84</v>
      </c>
      <c r="C24" s="1">
        <v>27.462431788444501</v>
      </c>
      <c r="D24" s="1">
        <v>25.181570649147002</v>
      </c>
      <c r="E24" s="1">
        <v>18.2605549693108</v>
      </c>
      <c r="F24" s="1">
        <v>13.413700461387601</v>
      </c>
      <c r="G24" s="1">
        <v>10.9398283064365</v>
      </c>
      <c r="H24" s="1">
        <v>17.368768155574799</v>
      </c>
      <c r="I24" s="1">
        <v>12.539151310920699</v>
      </c>
    </row>
    <row r="25" spans="1:9" x14ac:dyDescent="0.25">
      <c r="A25" s="1" t="s">
        <v>135</v>
      </c>
      <c r="B25" s="1" t="s">
        <v>85</v>
      </c>
      <c r="C25" s="1">
        <v>19.016900658607501</v>
      </c>
      <c r="D25" s="1">
        <v>18.3443918824196</v>
      </c>
      <c r="E25" s="1">
        <v>13.663375377655001</v>
      </c>
      <c r="F25" s="1">
        <v>11.8735149502754</v>
      </c>
      <c r="G25" s="1">
        <v>7.9837284982204402</v>
      </c>
      <c r="H25" s="1">
        <v>12.6828566193581</v>
      </c>
      <c r="I25" s="1">
        <v>11.067507416009899</v>
      </c>
    </row>
    <row r="26" spans="1:9" x14ac:dyDescent="0.25">
      <c r="A26" s="1" t="s">
        <v>135</v>
      </c>
      <c r="B26" s="1" t="s">
        <v>86</v>
      </c>
      <c r="C26" s="1">
        <v>29.4829934835434</v>
      </c>
      <c r="D26" s="1">
        <v>28.2582491636276</v>
      </c>
      <c r="E26" s="1">
        <v>22.096279263496399</v>
      </c>
      <c r="F26" s="1">
        <v>23.232346773147601</v>
      </c>
      <c r="G26" s="1">
        <v>16.953429579734799</v>
      </c>
      <c r="H26" s="1">
        <v>13.664424419403099</v>
      </c>
      <c r="I26" s="1">
        <v>17.486131191253701</v>
      </c>
    </row>
    <row r="27" spans="1:9" x14ac:dyDescent="0.25">
      <c r="A27" s="1" t="s">
        <v>135</v>
      </c>
      <c r="B27" s="1" t="s">
        <v>87</v>
      </c>
      <c r="C27" s="1">
        <v>30.717191100120498</v>
      </c>
      <c r="D27" s="1">
        <v>23.588131368160202</v>
      </c>
      <c r="E27" s="1">
        <v>24.6131792664528</v>
      </c>
      <c r="F27" s="1">
        <v>18.042412400245698</v>
      </c>
      <c r="G27" s="1">
        <v>16.476874053478198</v>
      </c>
      <c r="H27" s="1">
        <v>18.3158978819847</v>
      </c>
      <c r="I27" s="1">
        <v>13.574595749378201</v>
      </c>
    </row>
    <row r="28" spans="1:9" x14ac:dyDescent="0.25">
      <c r="A28" s="1" t="s">
        <v>135</v>
      </c>
      <c r="B28" s="1" t="s">
        <v>88</v>
      </c>
      <c r="C28" s="1">
        <v>22.8550985455513</v>
      </c>
      <c r="D28" s="1">
        <v>19.174851477146099</v>
      </c>
      <c r="E28" s="1">
        <v>12.997111678123501</v>
      </c>
      <c r="F28" s="1">
        <v>11.6106145083904</v>
      </c>
      <c r="G28" s="1">
        <v>9.4151511788368207</v>
      </c>
      <c r="H28" s="1">
        <v>10.2035097777843</v>
      </c>
      <c r="I28" s="1">
        <v>9.5586046576499903</v>
      </c>
    </row>
    <row r="29" spans="1:9" x14ac:dyDescent="0.25">
      <c r="A29" s="1" t="s">
        <v>135</v>
      </c>
      <c r="B29" s="1" t="s">
        <v>89</v>
      </c>
      <c r="C29" s="1">
        <v>13.3923813700676</v>
      </c>
      <c r="D29" s="1">
        <v>11.4365682005882</v>
      </c>
      <c r="E29" s="1">
        <v>14.49164301157</v>
      </c>
      <c r="F29" s="1">
        <v>8.8836401700973493</v>
      </c>
      <c r="G29" s="1">
        <v>9.2171631753444707</v>
      </c>
      <c r="H29" s="1">
        <v>8.5252694785594905</v>
      </c>
      <c r="I29" s="1">
        <v>7.1292109787464097</v>
      </c>
    </row>
    <row r="30" spans="1:9" x14ac:dyDescent="0.25">
      <c r="A30" s="1" t="s">
        <v>135</v>
      </c>
      <c r="B30" s="1" t="s">
        <v>90</v>
      </c>
      <c r="C30" s="1">
        <v>31.1475396156311</v>
      </c>
      <c r="D30" s="1">
        <v>25.905892252922101</v>
      </c>
      <c r="E30" s="1">
        <v>26.297229528427099</v>
      </c>
      <c r="F30" s="1">
        <v>20.5956548452377</v>
      </c>
      <c r="G30" s="1">
        <v>18.274198472499801</v>
      </c>
      <c r="H30" s="1">
        <v>17.0098155736923</v>
      </c>
      <c r="I30" s="1">
        <v>13.033597171306599</v>
      </c>
    </row>
    <row r="31" spans="1:9" x14ac:dyDescent="0.25">
      <c r="A31" s="1" t="s">
        <v>135</v>
      </c>
      <c r="B31" s="1" t="s">
        <v>91</v>
      </c>
      <c r="C31" s="1">
        <v>31.809341907501199</v>
      </c>
      <c r="D31" s="1">
        <v>26.482561230659499</v>
      </c>
      <c r="E31" s="1">
        <v>24.153575301170299</v>
      </c>
      <c r="F31" s="1">
        <v>18.9708173274994</v>
      </c>
      <c r="G31" s="1">
        <v>15.6559199094772</v>
      </c>
      <c r="H31" s="1">
        <v>16.049283742904699</v>
      </c>
      <c r="I31" s="1">
        <v>10.609301179647399</v>
      </c>
    </row>
    <row r="32" spans="1:9" x14ac:dyDescent="0.25">
      <c r="A32" s="1" t="s">
        <v>135</v>
      </c>
      <c r="B32" s="1" t="s">
        <v>92</v>
      </c>
      <c r="C32" s="1"/>
      <c r="D32" s="1"/>
      <c r="E32" s="1"/>
      <c r="F32" s="1"/>
      <c r="G32" s="1"/>
      <c r="H32" s="1">
        <v>16.513706743717201</v>
      </c>
      <c r="I32" s="1">
        <v>10.653741657733899</v>
      </c>
    </row>
    <row r="33" spans="1:9" x14ac:dyDescent="0.25">
      <c r="A33" s="1" t="s">
        <v>135</v>
      </c>
      <c r="B33" s="1" t="s">
        <v>93</v>
      </c>
      <c r="C33" s="1">
        <v>25.753957033157299</v>
      </c>
      <c r="D33" s="1">
        <v>21.9699427485466</v>
      </c>
      <c r="E33" s="1">
        <v>16.7343944311142</v>
      </c>
      <c r="F33" s="1">
        <v>12.9068627953529</v>
      </c>
      <c r="G33" s="1">
        <v>9.0163983404636401</v>
      </c>
      <c r="H33" s="1">
        <v>9.4671420753002202</v>
      </c>
      <c r="I33" s="1">
        <v>8.4758736193180102</v>
      </c>
    </row>
    <row r="34" spans="1:9" x14ac:dyDescent="0.25">
      <c r="A34" s="1" t="s">
        <v>135</v>
      </c>
      <c r="B34" s="1" t="s">
        <v>94</v>
      </c>
      <c r="C34" s="1">
        <v>36.852905154228203</v>
      </c>
      <c r="D34" s="1">
        <v>30.826851725578301</v>
      </c>
      <c r="E34" s="1">
        <v>25.919508934021</v>
      </c>
      <c r="F34" s="1">
        <v>21.3761702179909</v>
      </c>
      <c r="G34" s="1">
        <v>18.014203011989601</v>
      </c>
      <c r="H34" s="1">
        <v>19.805219769477802</v>
      </c>
      <c r="I34" s="1">
        <v>15.1377290487289</v>
      </c>
    </row>
    <row r="35" spans="1:9" x14ac:dyDescent="0.25">
      <c r="A35" s="1" t="s">
        <v>135</v>
      </c>
      <c r="B35" s="1" t="s">
        <v>95</v>
      </c>
      <c r="C35" s="1">
        <v>22.413334250450099</v>
      </c>
      <c r="D35" s="1">
        <v>26.0098665952682</v>
      </c>
      <c r="E35" s="1">
        <v>16.6619151830673</v>
      </c>
      <c r="F35" s="1">
        <v>14.027583599090599</v>
      </c>
      <c r="G35" s="1">
        <v>12.9612177610397</v>
      </c>
      <c r="H35" s="1">
        <v>16.597260534763301</v>
      </c>
      <c r="I35" s="1">
        <v>15.4701456427574</v>
      </c>
    </row>
    <row r="36" spans="1:9" x14ac:dyDescent="0.25">
      <c r="A36" s="1" t="s">
        <v>135</v>
      </c>
      <c r="B36" s="1" t="s">
        <v>96</v>
      </c>
      <c r="C36" s="1">
        <v>23.9838168025017</v>
      </c>
      <c r="D36" s="1">
        <v>17.077004909515399</v>
      </c>
      <c r="E36" s="1">
        <v>22.3866850137711</v>
      </c>
      <c r="F36" s="1">
        <v>17.5796374678612</v>
      </c>
      <c r="G36" s="1">
        <v>12.8120735287666</v>
      </c>
      <c r="H36" s="1">
        <v>20.537154376506798</v>
      </c>
      <c r="I36" s="1">
        <v>18.0741116404533</v>
      </c>
    </row>
    <row r="37" spans="1:9" x14ac:dyDescent="0.25">
      <c r="A37" s="1" t="s">
        <v>135</v>
      </c>
      <c r="B37" s="1" t="s">
        <v>97</v>
      </c>
      <c r="C37" s="1">
        <v>17.561724781990101</v>
      </c>
      <c r="D37" s="1">
        <v>20.219181478023501</v>
      </c>
      <c r="E37" s="1">
        <v>16.0498738288879</v>
      </c>
      <c r="F37" s="1">
        <v>13.078673183917999</v>
      </c>
      <c r="G37" s="1">
        <v>12.871536612510701</v>
      </c>
      <c r="H37" s="1">
        <v>12.6866072416306</v>
      </c>
      <c r="I37" s="1">
        <v>5.4917830973863602</v>
      </c>
    </row>
    <row r="38" spans="1:9" x14ac:dyDescent="0.25">
      <c r="A38" s="1" t="s">
        <v>135</v>
      </c>
      <c r="B38" s="1" t="s">
        <v>98</v>
      </c>
      <c r="C38" s="1">
        <v>20.942550897598299</v>
      </c>
      <c r="D38" s="1">
        <v>14.939525723457299</v>
      </c>
      <c r="E38" s="1">
        <v>6.8244062364101401</v>
      </c>
      <c r="F38" s="1">
        <v>4.9610543996095702</v>
      </c>
      <c r="G38" s="1">
        <v>5.3260777145624196</v>
      </c>
      <c r="H38" s="1">
        <v>11.102531105279899</v>
      </c>
      <c r="I38" s="1">
        <v>5.05157746374607</v>
      </c>
    </row>
    <row r="39" spans="1:9" x14ac:dyDescent="0.25">
      <c r="A39" s="1" t="s">
        <v>136</v>
      </c>
      <c r="B39" s="1" t="s">
        <v>83</v>
      </c>
      <c r="C39" s="1">
        <v>6.2240913510322597</v>
      </c>
      <c r="D39" s="1">
        <v>3.1224595382809599</v>
      </c>
      <c r="E39" s="1">
        <v>5.5111415684223202</v>
      </c>
      <c r="F39" s="1">
        <v>1.06990970671177</v>
      </c>
      <c r="G39" s="1">
        <v>3.5419322550296801</v>
      </c>
      <c r="H39" s="1">
        <v>2.2517150267958601</v>
      </c>
      <c r="I39" s="1">
        <v>2.37214285880327</v>
      </c>
    </row>
    <row r="40" spans="1:9" x14ac:dyDescent="0.25">
      <c r="A40" s="1" t="s">
        <v>136</v>
      </c>
      <c r="B40" s="1" t="s">
        <v>84</v>
      </c>
      <c r="C40" s="1">
        <v>5.2406620234250996</v>
      </c>
      <c r="D40" s="1">
        <v>2.3182710632681802</v>
      </c>
      <c r="E40" s="1">
        <v>2.7166757732629798</v>
      </c>
      <c r="F40" s="1">
        <v>1.0591222904622599</v>
      </c>
      <c r="G40" s="1">
        <v>1.17006693035364</v>
      </c>
      <c r="H40" s="1">
        <v>1.62394922226667</v>
      </c>
      <c r="I40" s="1">
        <v>4.2469065636396399</v>
      </c>
    </row>
    <row r="41" spans="1:9" x14ac:dyDescent="0.25">
      <c r="A41" s="1" t="s">
        <v>136</v>
      </c>
      <c r="B41" s="1" t="s">
        <v>85</v>
      </c>
      <c r="C41" s="1">
        <v>1.9084319472312901</v>
      </c>
      <c r="D41" s="1">
        <v>1.25781865790486</v>
      </c>
      <c r="E41" s="1">
        <v>2.0177431404590598</v>
      </c>
      <c r="F41" s="1">
        <v>0.180569256190211</v>
      </c>
      <c r="G41" s="1">
        <v>0.79804034903645504</v>
      </c>
      <c r="H41" s="1">
        <v>0.79141343012452103</v>
      </c>
      <c r="I41" s="1">
        <v>1.04757891967893</v>
      </c>
    </row>
    <row r="42" spans="1:9" x14ac:dyDescent="0.25">
      <c r="A42" s="1" t="s">
        <v>136</v>
      </c>
      <c r="B42" s="1" t="s">
        <v>86</v>
      </c>
      <c r="C42" s="1">
        <v>3.9143413305282602</v>
      </c>
      <c r="D42" s="1">
        <v>2.3717526346445101</v>
      </c>
      <c r="E42" s="1">
        <v>3.1924996525049201</v>
      </c>
      <c r="F42" s="1">
        <v>0.49865925684571299</v>
      </c>
      <c r="G42" s="1">
        <v>1.1919576674699801</v>
      </c>
      <c r="H42" s="1">
        <v>1.6523849219083799</v>
      </c>
      <c r="I42" s="1">
        <v>1.5717178583145099</v>
      </c>
    </row>
    <row r="43" spans="1:9" x14ac:dyDescent="0.25">
      <c r="A43" s="1" t="s">
        <v>136</v>
      </c>
      <c r="B43" s="1" t="s">
        <v>87</v>
      </c>
      <c r="C43" s="1">
        <v>3.5020329058170301</v>
      </c>
      <c r="D43" s="1">
        <v>2.9184056445956199</v>
      </c>
      <c r="E43" s="1">
        <v>1.35798528790474</v>
      </c>
      <c r="F43" s="1">
        <v>0.46719885431230102</v>
      </c>
      <c r="G43" s="1">
        <v>0.79383654519915603</v>
      </c>
      <c r="H43" s="1">
        <v>0.84767518565058697</v>
      </c>
      <c r="I43" s="1">
        <v>0.64372071065008596</v>
      </c>
    </row>
    <row r="44" spans="1:9" x14ac:dyDescent="0.25">
      <c r="A44" s="1" t="s">
        <v>136</v>
      </c>
      <c r="B44" s="1" t="s">
        <v>88</v>
      </c>
      <c r="C44" s="1">
        <v>1.567692309618</v>
      </c>
      <c r="D44" s="1">
        <v>1.0207371786236801</v>
      </c>
      <c r="E44" s="1">
        <v>1.2771329842507799</v>
      </c>
      <c r="F44" s="1">
        <v>0.41158278472721599</v>
      </c>
      <c r="G44" s="1">
        <v>0.49582347273826599</v>
      </c>
      <c r="H44" s="1">
        <v>0.56039621122181404</v>
      </c>
      <c r="I44" s="1">
        <v>0.629232963547111</v>
      </c>
    </row>
    <row r="45" spans="1:9" x14ac:dyDescent="0.25">
      <c r="A45" s="1" t="s">
        <v>136</v>
      </c>
      <c r="B45" s="1" t="s">
        <v>89</v>
      </c>
      <c r="C45" s="1">
        <v>0.94681866466999098</v>
      </c>
      <c r="D45" s="1">
        <v>0.51027722656726804</v>
      </c>
      <c r="E45" s="1">
        <v>0.80415885895490602</v>
      </c>
      <c r="F45" s="1">
        <v>0.61590680852532398</v>
      </c>
      <c r="G45" s="1">
        <v>0.58411438949406103</v>
      </c>
      <c r="H45" s="1">
        <v>0.89991940185427699</v>
      </c>
      <c r="I45" s="1">
        <v>0.37384252063930001</v>
      </c>
    </row>
    <row r="46" spans="1:9" x14ac:dyDescent="0.25">
      <c r="A46" s="1" t="s">
        <v>136</v>
      </c>
      <c r="B46" s="1" t="s">
        <v>90</v>
      </c>
      <c r="C46" s="1">
        <v>2.41732355207205</v>
      </c>
      <c r="D46" s="1">
        <v>2.1520171314477898</v>
      </c>
      <c r="E46" s="1">
        <v>2.2150512784719498</v>
      </c>
      <c r="F46" s="1">
        <v>1.5055924654007</v>
      </c>
      <c r="G46" s="1">
        <v>0.93411104753613505</v>
      </c>
      <c r="H46" s="1">
        <v>0.82899071276187897</v>
      </c>
      <c r="I46" s="1">
        <v>0.53501864895224605</v>
      </c>
    </row>
    <row r="47" spans="1:9" x14ac:dyDescent="0.25">
      <c r="A47" s="1" t="s">
        <v>136</v>
      </c>
      <c r="B47" s="1" t="s">
        <v>91</v>
      </c>
      <c r="C47" s="1">
        <v>4.6509463340044004</v>
      </c>
      <c r="D47" s="1">
        <v>2.0665040239691699</v>
      </c>
      <c r="E47" s="1">
        <v>4.2139198631048203</v>
      </c>
      <c r="F47" s="1">
        <v>1.2995089404285001</v>
      </c>
      <c r="G47" s="1">
        <v>1.3389567844569701</v>
      </c>
      <c r="H47" s="1">
        <v>1.1452313512563701</v>
      </c>
      <c r="I47" s="1">
        <v>0.57636885903775703</v>
      </c>
    </row>
    <row r="48" spans="1:9" x14ac:dyDescent="0.25">
      <c r="A48" s="1" t="s">
        <v>136</v>
      </c>
      <c r="B48" s="1" t="s">
        <v>92</v>
      </c>
      <c r="C48" s="1"/>
      <c r="D48" s="1"/>
      <c r="E48" s="1"/>
      <c r="F48" s="1"/>
      <c r="G48" s="1"/>
      <c r="H48" s="1">
        <v>1.61848682910204</v>
      </c>
      <c r="I48" s="1">
        <v>0.27504200115799898</v>
      </c>
    </row>
    <row r="49" spans="1:9" x14ac:dyDescent="0.25">
      <c r="A49" s="1" t="s">
        <v>136</v>
      </c>
      <c r="B49" s="1" t="s">
        <v>93</v>
      </c>
      <c r="C49" s="1">
        <v>2.2984851151704802</v>
      </c>
      <c r="D49" s="1">
        <v>1.4388125389814399</v>
      </c>
      <c r="E49" s="1">
        <v>1.9471745938062699</v>
      </c>
      <c r="F49" s="1">
        <v>0.69008995778858695</v>
      </c>
      <c r="G49" s="1">
        <v>1.0676490142941499</v>
      </c>
      <c r="H49" s="1">
        <v>0.73709222488105297</v>
      </c>
      <c r="I49" s="1">
        <v>0.40466380305588201</v>
      </c>
    </row>
    <row r="50" spans="1:9" x14ac:dyDescent="0.25">
      <c r="A50" s="1" t="s">
        <v>136</v>
      </c>
      <c r="B50" s="1" t="s">
        <v>94</v>
      </c>
      <c r="C50" s="1">
        <v>2.1399144083261499</v>
      </c>
      <c r="D50" s="1">
        <v>1.38165876269341</v>
      </c>
      <c r="E50" s="1">
        <v>1.72320511192083</v>
      </c>
      <c r="F50" s="1">
        <v>0.28267393354326498</v>
      </c>
      <c r="G50" s="1">
        <v>0.78862169757485401</v>
      </c>
      <c r="H50" s="1">
        <v>0.78461328521370899</v>
      </c>
      <c r="I50" s="1">
        <v>0.32365017104893901</v>
      </c>
    </row>
    <row r="51" spans="1:9" x14ac:dyDescent="0.25">
      <c r="A51" s="1" t="s">
        <v>136</v>
      </c>
      <c r="B51" s="1" t="s">
        <v>95</v>
      </c>
      <c r="C51" s="1">
        <v>1.26094706356525</v>
      </c>
      <c r="D51" s="1">
        <v>0.602892460301518</v>
      </c>
      <c r="E51" s="1">
        <v>0.68690218031406403</v>
      </c>
      <c r="F51" s="1">
        <v>0.48173749819397899</v>
      </c>
      <c r="G51" s="1">
        <v>0.559742515906692</v>
      </c>
      <c r="H51" s="1">
        <v>0.39911740459501699</v>
      </c>
      <c r="I51" s="1">
        <v>0.28724588919430999</v>
      </c>
    </row>
    <row r="52" spans="1:9" x14ac:dyDescent="0.25">
      <c r="A52" s="1" t="s">
        <v>136</v>
      </c>
      <c r="B52" s="1" t="s">
        <v>96</v>
      </c>
      <c r="C52" s="1">
        <v>1.9077779725194</v>
      </c>
      <c r="D52" s="1">
        <v>0.854336097836494</v>
      </c>
      <c r="E52" s="1">
        <v>0.79716388136148497</v>
      </c>
      <c r="F52" s="1">
        <v>0.30114199034869699</v>
      </c>
      <c r="G52" s="1">
        <v>0.32804792281240203</v>
      </c>
      <c r="H52" s="1">
        <v>0.39628976956009898</v>
      </c>
      <c r="I52" s="1">
        <v>0.26226628106087402</v>
      </c>
    </row>
    <row r="53" spans="1:9" x14ac:dyDescent="0.25">
      <c r="A53" s="1" t="s">
        <v>136</v>
      </c>
      <c r="B53" s="1" t="s">
        <v>97</v>
      </c>
      <c r="C53" s="1">
        <v>1.4925372786819899</v>
      </c>
      <c r="D53" s="1">
        <v>0.39556450210511701</v>
      </c>
      <c r="E53" s="1">
        <v>0.60351695865392696</v>
      </c>
      <c r="F53" s="1">
        <v>0.121126172598451</v>
      </c>
      <c r="G53" s="1">
        <v>0.92621175572276104</v>
      </c>
      <c r="H53" s="1">
        <v>0.37589946296066001</v>
      </c>
      <c r="I53" s="1">
        <v>0.32376747112721199</v>
      </c>
    </row>
    <row r="54" spans="1:9" x14ac:dyDescent="0.25">
      <c r="A54" s="1" t="s">
        <v>136</v>
      </c>
      <c r="B54" s="1" t="s">
        <v>98</v>
      </c>
      <c r="C54" s="1">
        <v>0.55073257535695996</v>
      </c>
      <c r="D54" s="1">
        <v>0.21972800604999099</v>
      </c>
      <c r="E54" s="1">
        <v>0.34280391409993199</v>
      </c>
      <c r="F54" s="1">
        <v>0.24376772344112399</v>
      </c>
      <c r="G54" s="1">
        <v>0.355411949567497</v>
      </c>
      <c r="H54" s="1">
        <v>0.26858255732804498</v>
      </c>
      <c r="I54" s="1">
        <v>0</v>
      </c>
    </row>
    <row r="55" spans="1:9" x14ac:dyDescent="0.25">
      <c r="A55" s="1" t="s">
        <v>130</v>
      </c>
      <c r="B55" s="1" t="s">
        <v>83</v>
      </c>
      <c r="C55" s="1">
        <v>0</v>
      </c>
      <c r="D55" s="1"/>
      <c r="E55" s="1"/>
      <c r="F55" s="1">
        <v>0.55957622826099396</v>
      </c>
      <c r="G55" s="1"/>
      <c r="H55" s="1">
        <v>0.18978008301928601</v>
      </c>
      <c r="I55" s="1"/>
    </row>
    <row r="56" spans="1:9" x14ac:dyDescent="0.25">
      <c r="A56" s="1" t="s">
        <v>130</v>
      </c>
      <c r="B56" s="1" t="s">
        <v>84</v>
      </c>
      <c r="C56" s="1">
        <v>0.12931503588333701</v>
      </c>
      <c r="D56" s="1"/>
      <c r="E56" s="1"/>
      <c r="F56" s="1">
        <v>0.42808502912521401</v>
      </c>
      <c r="G56" s="1"/>
      <c r="H56" s="1">
        <v>0.42668087407946598</v>
      </c>
      <c r="I56" s="1"/>
    </row>
    <row r="57" spans="1:9" x14ac:dyDescent="0.25">
      <c r="A57" s="1" t="s">
        <v>130</v>
      </c>
      <c r="B57" s="1" t="s">
        <v>85</v>
      </c>
      <c r="C57" s="1">
        <v>0.31641204841435</v>
      </c>
      <c r="D57" s="1"/>
      <c r="E57" s="1"/>
      <c r="F57" s="1">
        <v>0.15512822428718201</v>
      </c>
      <c r="G57" s="1"/>
      <c r="H57" s="1">
        <v>0.22562441881746101</v>
      </c>
      <c r="I57" s="1"/>
    </row>
    <row r="58" spans="1:9" x14ac:dyDescent="0.25">
      <c r="A58" s="1" t="s">
        <v>130</v>
      </c>
      <c r="B58" s="1" t="s">
        <v>86</v>
      </c>
      <c r="C58" s="1">
        <v>0.92918304726481404</v>
      </c>
      <c r="D58" s="1"/>
      <c r="E58" s="1"/>
      <c r="F58" s="1">
        <v>0.41280519217252698</v>
      </c>
      <c r="G58" s="1"/>
      <c r="H58" s="1">
        <v>0.29792070854455199</v>
      </c>
      <c r="I58" s="1"/>
    </row>
    <row r="59" spans="1:9" x14ac:dyDescent="0.25">
      <c r="A59" s="1" t="s">
        <v>130</v>
      </c>
      <c r="B59" s="1" t="s">
        <v>87</v>
      </c>
      <c r="C59" s="1">
        <v>5.7675113203004003E-2</v>
      </c>
      <c r="D59" s="1"/>
      <c r="E59" s="1"/>
      <c r="F59" s="1">
        <v>0.73898052796721503</v>
      </c>
      <c r="G59" s="1"/>
      <c r="H59" s="1">
        <v>0.19439475145190999</v>
      </c>
      <c r="I59" s="1"/>
    </row>
    <row r="60" spans="1:9" x14ac:dyDescent="0.25">
      <c r="A60" s="1" t="s">
        <v>130</v>
      </c>
      <c r="B60" s="1" t="s">
        <v>88</v>
      </c>
      <c r="C60" s="1">
        <v>0.589618785306811</v>
      </c>
      <c r="D60" s="1"/>
      <c r="E60" s="1"/>
      <c r="F60" s="1">
        <v>0.27421240229159599</v>
      </c>
      <c r="G60" s="1"/>
      <c r="H60" s="1">
        <v>0.23307388182729499</v>
      </c>
      <c r="I60" s="1"/>
    </row>
    <row r="61" spans="1:9" x14ac:dyDescent="0.25">
      <c r="A61" s="1" t="s">
        <v>130</v>
      </c>
      <c r="B61" s="1" t="s">
        <v>89</v>
      </c>
      <c r="C61" s="1">
        <v>0.90989535674452804</v>
      </c>
      <c r="D61" s="1"/>
      <c r="E61" s="1"/>
      <c r="F61" s="1">
        <v>0.197801273316145</v>
      </c>
      <c r="G61" s="1"/>
      <c r="H61" s="1">
        <v>0.11743139475584</v>
      </c>
      <c r="I61" s="1"/>
    </row>
    <row r="62" spans="1:9" x14ac:dyDescent="0.25">
      <c r="A62" s="1" t="s">
        <v>130</v>
      </c>
      <c r="B62" s="1" t="s">
        <v>90</v>
      </c>
      <c r="C62" s="1">
        <v>0.38770018145441998</v>
      </c>
      <c r="D62" s="1"/>
      <c r="E62" s="1"/>
      <c r="F62" s="1">
        <v>0.20805837120860801</v>
      </c>
      <c r="G62" s="1"/>
      <c r="H62" s="1">
        <v>0.29732408002018901</v>
      </c>
      <c r="I62" s="1"/>
    </row>
    <row r="63" spans="1:9" x14ac:dyDescent="0.25">
      <c r="A63" s="1" t="s">
        <v>130</v>
      </c>
      <c r="B63" s="1" t="s">
        <v>91</v>
      </c>
      <c r="C63" s="1">
        <v>0.31031141988933097</v>
      </c>
      <c r="D63" s="1"/>
      <c r="E63" s="1"/>
      <c r="F63" s="1">
        <v>0.32221188303083198</v>
      </c>
      <c r="G63" s="1"/>
      <c r="H63" s="1">
        <v>0.24979321751743599</v>
      </c>
      <c r="I63" s="1"/>
    </row>
    <row r="64" spans="1:9" x14ac:dyDescent="0.25">
      <c r="A64" s="1" t="s">
        <v>130</v>
      </c>
      <c r="B64" s="1" t="s">
        <v>93</v>
      </c>
      <c r="C64" s="1">
        <v>0.447426456958055</v>
      </c>
      <c r="D64" s="1"/>
      <c r="E64" s="1"/>
      <c r="F64" s="1">
        <v>0.25922486092895303</v>
      </c>
      <c r="G64" s="1"/>
      <c r="H64" s="1">
        <v>0.23248721845448</v>
      </c>
      <c r="I64" s="1"/>
    </row>
    <row r="65" spans="1:9" x14ac:dyDescent="0.25">
      <c r="A65" s="1" t="s">
        <v>130</v>
      </c>
      <c r="B65" s="1" t="s">
        <v>94</v>
      </c>
      <c r="C65" s="1">
        <v>0.47946013510227198</v>
      </c>
      <c r="D65" s="1"/>
      <c r="E65" s="1"/>
      <c r="F65" s="1">
        <v>0.57036573998630002</v>
      </c>
      <c r="G65" s="1"/>
      <c r="H65" s="1">
        <v>0.33660784829407903</v>
      </c>
      <c r="I65" s="1"/>
    </row>
    <row r="66" spans="1:9" x14ac:dyDescent="0.25">
      <c r="A66" s="1" t="s">
        <v>130</v>
      </c>
      <c r="B66" s="1" t="s">
        <v>95</v>
      </c>
      <c r="C66" s="1">
        <v>0.80582397058606103</v>
      </c>
      <c r="D66" s="1"/>
      <c r="E66" s="1"/>
      <c r="F66" s="1">
        <v>0.47126491554081401</v>
      </c>
      <c r="G66" s="1"/>
      <c r="H66" s="1">
        <v>0.19202819094061899</v>
      </c>
      <c r="I66" s="1"/>
    </row>
    <row r="67" spans="1:9" x14ac:dyDescent="0.25">
      <c r="A67" s="1" t="s">
        <v>130</v>
      </c>
      <c r="B67" s="1" t="s">
        <v>96</v>
      </c>
      <c r="C67" s="1">
        <v>0.18438983242958801</v>
      </c>
      <c r="D67" s="1"/>
      <c r="E67" s="1"/>
      <c r="F67" s="1">
        <v>0.28597111813724002</v>
      </c>
      <c r="G67" s="1"/>
      <c r="H67" s="1">
        <v>0.38867546245455697</v>
      </c>
      <c r="I67" s="1"/>
    </row>
    <row r="68" spans="1:9" x14ac:dyDescent="0.25">
      <c r="A68" s="1" t="s">
        <v>130</v>
      </c>
      <c r="B68" s="1" t="s">
        <v>97</v>
      </c>
      <c r="C68" s="1">
        <v>0.554470624774694</v>
      </c>
      <c r="D68" s="1"/>
      <c r="E68" s="1"/>
      <c r="F68" s="1">
        <v>0.27770393062382898</v>
      </c>
      <c r="G68" s="1"/>
      <c r="H68" s="1">
        <v>0.118139840196818</v>
      </c>
      <c r="I68" s="1"/>
    </row>
    <row r="69" spans="1:9" x14ac:dyDescent="0.25">
      <c r="A69" s="1" t="s">
        <v>130</v>
      </c>
      <c r="B69" s="1" t="s">
        <v>98</v>
      </c>
      <c r="C69" s="1">
        <v>6.3060980755835799E-2</v>
      </c>
      <c r="D69" s="1"/>
      <c r="E69" s="1"/>
      <c r="F69" s="1">
        <v>0.58275721967220295</v>
      </c>
      <c r="G69" s="1"/>
      <c r="H69" s="1">
        <v>0.27026119641959701</v>
      </c>
      <c r="I69" s="1"/>
    </row>
    <row r="70" spans="1:9" x14ac:dyDescent="0.25">
      <c r="A70" s="1" t="s">
        <v>130</v>
      </c>
      <c r="B70" s="1" t="s">
        <v>92</v>
      </c>
      <c r="C70" s="1"/>
      <c r="D70" s="1"/>
      <c r="E70" s="1"/>
      <c r="F70" s="1"/>
      <c r="G70" s="1"/>
      <c r="H70" s="1">
        <v>0.26366924867033997</v>
      </c>
      <c r="I70" s="1"/>
    </row>
    <row r="73" spans="1:9" x14ac:dyDescent="0.25">
      <c r="A73" s="31" t="s">
        <v>78</v>
      </c>
      <c r="B73" s="31"/>
      <c r="C73" s="31"/>
      <c r="D73" s="31"/>
      <c r="E73" s="31"/>
      <c r="F73" s="31"/>
      <c r="G73" s="31"/>
      <c r="H73" s="31"/>
      <c r="I73" s="31"/>
    </row>
    <row r="74" spans="1:9" x14ac:dyDescent="0.25">
      <c r="A74" s="4" t="s">
        <v>64</v>
      </c>
      <c r="B74" s="4" t="s">
        <v>5</v>
      </c>
      <c r="C74" s="4" t="s">
        <v>65</v>
      </c>
      <c r="D74" s="4" t="s">
        <v>66</v>
      </c>
      <c r="E74" s="4" t="s">
        <v>67</v>
      </c>
      <c r="F74" s="4" t="s">
        <v>68</v>
      </c>
      <c r="G74" s="4" t="s">
        <v>69</v>
      </c>
      <c r="H74" s="4" t="s">
        <v>70</v>
      </c>
      <c r="I74" s="4" t="s">
        <v>72</v>
      </c>
    </row>
    <row r="75" spans="1:9" x14ac:dyDescent="0.25">
      <c r="A75" s="2" t="s">
        <v>132</v>
      </c>
      <c r="B75" s="2" t="s">
        <v>83</v>
      </c>
      <c r="C75" s="2">
        <v>4.7236979007720903</v>
      </c>
      <c r="D75" s="2">
        <v>3.43023389577866</v>
      </c>
      <c r="E75" s="2">
        <v>1.95879023522139</v>
      </c>
      <c r="F75" s="2">
        <v>1.83369610458612</v>
      </c>
      <c r="G75" s="2">
        <v>3.2938960939645798</v>
      </c>
      <c r="H75" s="2">
        <v>1.8380491062998801</v>
      </c>
      <c r="I75" s="2">
        <v>1.0753000155091299</v>
      </c>
    </row>
    <row r="76" spans="1:9" x14ac:dyDescent="0.25">
      <c r="A76" s="2" t="s">
        <v>132</v>
      </c>
      <c r="B76" s="2" t="s">
        <v>84</v>
      </c>
      <c r="C76" s="2">
        <v>3.3841904252767598</v>
      </c>
      <c r="D76" s="2">
        <v>2.9646717011928598</v>
      </c>
      <c r="E76" s="2">
        <v>1.8484568223357201</v>
      </c>
      <c r="F76" s="2">
        <v>1.4208331704139701</v>
      </c>
      <c r="G76" s="2">
        <v>1.5668276697397201</v>
      </c>
      <c r="H76" s="2">
        <v>1.53615809977055</v>
      </c>
      <c r="I76" s="2">
        <v>1.67314596474171</v>
      </c>
    </row>
    <row r="77" spans="1:9" x14ac:dyDescent="0.25">
      <c r="A77" s="2" t="s">
        <v>132</v>
      </c>
      <c r="B77" s="2" t="s">
        <v>85</v>
      </c>
      <c r="C77" s="2">
        <v>2.1373044699430501</v>
      </c>
      <c r="D77" s="2">
        <v>2.3300617933273302</v>
      </c>
      <c r="E77" s="2">
        <v>1.58176552504301</v>
      </c>
      <c r="F77" s="2">
        <v>1.3977811671793501</v>
      </c>
      <c r="G77" s="2">
        <v>1.23752327635884</v>
      </c>
      <c r="H77" s="2">
        <v>1.2773857451975299</v>
      </c>
      <c r="I77" s="2">
        <v>0.88520674034953095</v>
      </c>
    </row>
    <row r="78" spans="1:9" x14ac:dyDescent="0.25">
      <c r="A78" s="2" t="s">
        <v>132</v>
      </c>
      <c r="B78" s="2" t="s">
        <v>86</v>
      </c>
      <c r="C78" s="2">
        <v>3.1703773885965298</v>
      </c>
      <c r="D78" s="2">
        <v>2.8785308822989499</v>
      </c>
      <c r="E78" s="2">
        <v>1.73494853079319</v>
      </c>
      <c r="F78" s="2">
        <v>3.1524565070867498</v>
      </c>
      <c r="G78" s="2">
        <v>1.1395795270800599</v>
      </c>
      <c r="H78" s="2">
        <v>1.6766158863902101</v>
      </c>
      <c r="I78" s="2">
        <v>1.28942597657442</v>
      </c>
    </row>
    <row r="79" spans="1:9" x14ac:dyDescent="0.25">
      <c r="A79" s="2" t="s">
        <v>132</v>
      </c>
      <c r="B79" s="2" t="s">
        <v>87</v>
      </c>
      <c r="C79" s="2">
        <v>1.9948989152908301</v>
      </c>
      <c r="D79" s="2">
        <v>1.7630584537982901</v>
      </c>
      <c r="E79" s="2">
        <v>2.2284228354692499</v>
      </c>
      <c r="F79" s="2">
        <v>1.29199828952551</v>
      </c>
      <c r="G79" s="2">
        <v>1.14132612943649</v>
      </c>
      <c r="H79" s="2">
        <v>1.1922654695808901</v>
      </c>
      <c r="I79" s="2">
        <v>0.86739901453256596</v>
      </c>
    </row>
    <row r="80" spans="1:9" x14ac:dyDescent="0.25">
      <c r="A80" s="2" t="s">
        <v>132</v>
      </c>
      <c r="B80" s="2" t="s">
        <v>88</v>
      </c>
      <c r="C80" s="2">
        <v>1.38519890606403</v>
      </c>
      <c r="D80" s="2">
        <v>1.48475300520658</v>
      </c>
      <c r="E80" s="2">
        <v>1.04749109596014</v>
      </c>
      <c r="F80" s="2">
        <v>0.83420006558299098</v>
      </c>
      <c r="G80" s="2">
        <v>0.64013851806521405</v>
      </c>
      <c r="H80" s="2">
        <v>0.70234849117696296</v>
      </c>
      <c r="I80" s="2">
        <v>0.56831343099474896</v>
      </c>
    </row>
    <row r="81" spans="1:9" x14ac:dyDescent="0.25">
      <c r="A81" s="2" t="s">
        <v>132</v>
      </c>
      <c r="B81" s="2" t="s">
        <v>89</v>
      </c>
      <c r="C81" s="2">
        <v>0.60570603236556098</v>
      </c>
      <c r="D81" s="2">
        <v>0.48448941670358198</v>
      </c>
      <c r="E81" s="2">
        <v>0.93785971403121904</v>
      </c>
      <c r="F81" s="2">
        <v>0.51755704917013601</v>
      </c>
      <c r="G81" s="2">
        <v>0.40622074156999599</v>
      </c>
      <c r="H81" s="2">
        <v>0.483064725995064</v>
      </c>
      <c r="I81" s="2">
        <v>0.306582450866699</v>
      </c>
    </row>
    <row r="82" spans="1:9" x14ac:dyDescent="0.25">
      <c r="A82" s="2" t="s">
        <v>132</v>
      </c>
      <c r="B82" s="2" t="s">
        <v>90</v>
      </c>
      <c r="C82" s="2">
        <v>1.29128647968173</v>
      </c>
      <c r="D82" s="2">
        <v>1.50551544502378</v>
      </c>
      <c r="E82" s="2">
        <v>1.3145048171281799</v>
      </c>
      <c r="F82" s="2">
        <v>1.31865153089166</v>
      </c>
      <c r="G82" s="2">
        <v>0.98789185285568204</v>
      </c>
      <c r="H82" s="2">
        <v>0.79083340242505096</v>
      </c>
      <c r="I82" s="2">
        <v>0.63078808598220304</v>
      </c>
    </row>
    <row r="83" spans="1:9" x14ac:dyDescent="0.25">
      <c r="A83" s="2" t="s">
        <v>132</v>
      </c>
      <c r="B83" s="2" t="s">
        <v>91</v>
      </c>
      <c r="C83" s="2">
        <v>1.9886095076799399</v>
      </c>
      <c r="D83" s="2">
        <v>1.9322667270898799</v>
      </c>
      <c r="E83" s="2">
        <v>1.2311939150094999</v>
      </c>
      <c r="F83" s="2">
        <v>1.3429419137537499</v>
      </c>
      <c r="G83" s="2">
        <v>0.81495810300111804</v>
      </c>
      <c r="H83" s="2">
        <v>0.81201326102018401</v>
      </c>
      <c r="I83" s="2">
        <v>0.53717014379799399</v>
      </c>
    </row>
    <row r="84" spans="1:9" x14ac:dyDescent="0.25">
      <c r="A84" s="2" t="s">
        <v>132</v>
      </c>
      <c r="B84" s="2" t="s">
        <v>92</v>
      </c>
      <c r="C84" s="2"/>
      <c r="D84" s="2"/>
      <c r="E84" s="2"/>
      <c r="F84" s="2"/>
      <c r="G84" s="2"/>
      <c r="H84" s="2">
        <v>1.37284304946661</v>
      </c>
      <c r="I84" s="2">
        <v>0.686229532584548</v>
      </c>
    </row>
    <row r="85" spans="1:9" x14ac:dyDescent="0.25">
      <c r="A85" s="2" t="s">
        <v>132</v>
      </c>
      <c r="B85" s="2" t="s">
        <v>93</v>
      </c>
      <c r="C85" s="2">
        <v>1.0690500959753999</v>
      </c>
      <c r="D85" s="2">
        <v>1.0284792631864501</v>
      </c>
      <c r="E85" s="2">
        <v>1.2056289240717899</v>
      </c>
      <c r="F85" s="2">
        <v>0.59093390591442596</v>
      </c>
      <c r="G85" s="2">
        <v>0.50172572955489203</v>
      </c>
      <c r="H85" s="2">
        <v>0.62130475416779496</v>
      </c>
      <c r="I85" s="2">
        <v>0.42521334253251603</v>
      </c>
    </row>
    <row r="86" spans="1:9" x14ac:dyDescent="0.25">
      <c r="A86" s="2" t="s">
        <v>132</v>
      </c>
      <c r="B86" s="2" t="s">
        <v>94</v>
      </c>
      <c r="C86" s="2">
        <v>1.6569940373301499</v>
      </c>
      <c r="D86" s="2">
        <v>1.5898661687970199</v>
      </c>
      <c r="E86" s="2">
        <v>1.8244834616780301</v>
      </c>
      <c r="F86" s="2">
        <v>1.00919203832746</v>
      </c>
      <c r="G86" s="2">
        <v>0.87097380310297001</v>
      </c>
      <c r="H86" s="2">
        <v>1.0394564829766799</v>
      </c>
      <c r="I86" s="2">
        <v>0.74606258422136296</v>
      </c>
    </row>
    <row r="87" spans="1:9" x14ac:dyDescent="0.25">
      <c r="A87" s="2" t="s">
        <v>132</v>
      </c>
      <c r="B87" s="2" t="s">
        <v>95</v>
      </c>
      <c r="C87" s="2">
        <v>1.5791397541761401</v>
      </c>
      <c r="D87" s="2">
        <v>3.9169624447822602</v>
      </c>
      <c r="E87" s="2">
        <v>1.3455499894917</v>
      </c>
      <c r="F87" s="2">
        <v>1.2744216248393101</v>
      </c>
      <c r="G87" s="2">
        <v>0.75923344120383296</v>
      </c>
      <c r="H87" s="2">
        <v>1.3923453167080899</v>
      </c>
      <c r="I87" s="2">
        <v>0.76611642725765705</v>
      </c>
    </row>
    <row r="88" spans="1:9" x14ac:dyDescent="0.25">
      <c r="A88" s="2" t="s">
        <v>132</v>
      </c>
      <c r="B88" s="2" t="s">
        <v>96</v>
      </c>
      <c r="C88" s="2">
        <v>1.49838980287313</v>
      </c>
      <c r="D88" s="2">
        <v>1.09623139724135</v>
      </c>
      <c r="E88" s="2">
        <v>1.87923442572355</v>
      </c>
      <c r="F88" s="2">
        <v>0.94606662169098898</v>
      </c>
      <c r="G88" s="2">
        <v>0.90086972340941396</v>
      </c>
      <c r="H88" s="2">
        <v>1.2239558622241</v>
      </c>
      <c r="I88" s="2">
        <v>0.90009905397891998</v>
      </c>
    </row>
    <row r="89" spans="1:9" x14ac:dyDescent="0.25">
      <c r="A89" s="2" t="s">
        <v>132</v>
      </c>
      <c r="B89" s="2" t="s">
        <v>97</v>
      </c>
      <c r="C89" s="2">
        <v>2.3434290662407902</v>
      </c>
      <c r="D89" s="2">
        <v>2.5490980595350301</v>
      </c>
      <c r="E89" s="2">
        <v>1.46059216931462</v>
      </c>
      <c r="F89" s="2">
        <v>1.3842289336025699</v>
      </c>
      <c r="G89" s="2">
        <v>1.4956260100007099</v>
      </c>
      <c r="H89" s="2">
        <v>1.56697016209364</v>
      </c>
      <c r="I89" s="2">
        <v>0.86218249052762996</v>
      </c>
    </row>
    <row r="90" spans="1:9" x14ac:dyDescent="0.25">
      <c r="A90" s="2" t="s">
        <v>132</v>
      </c>
      <c r="B90" s="2" t="s">
        <v>98</v>
      </c>
      <c r="C90" s="2">
        <v>4.0855269879102698</v>
      </c>
      <c r="D90" s="2">
        <v>4.2793739587068602</v>
      </c>
      <c r="E90" s="2">
        <v>0.92100361362099603</v>
      </c>
      <c r="F90" s="2">
        <v>1.1588829569518599</v>
      </c>
      <c r="G90" s="2">
        <v>0.84046069532632794</v>
      </c>
      <c r="H90" s="2">
        <v>1.3191416859626801</v>
      </c>
      <c r="I90" s="2">
        <v>0.59409858658909798</v>
      </c>
    </row>
    <row r="91" spans="1:9" x14ac:dyDescent="0.25">
      <c r="A91" s="2" t="s">
        <v>135</v>
      </c>
      <c r="B91" s="2" t="s">
        <v>83</v>
      </c>
      <c r="C91" s="2">
        <v>4.2554859071970004</v>
      </c>
      <c r="D91" s="2">
        <v>2.6979612186551098</v>
      </c>
      <c r="E91" s="2">
        <v>1.6417481005191801</v>
      </c>
      <c r="F91" s="2">
        <v>1.8240064382553101</v>
      </c>
      <c r="G91" s="2">
        <v>2.8284639120101902</v>
      </c>
      <c r="H91" s="2">
        <v>1.6130484640598299</v>
      </c>
      <c r="I91" s="2">
        <v>0.96271671354770705</v>
      </c>
    </row>
    <row r="92" spans="1:9" x14ac:dyDescent="0.25">
      <c r="A92" s="2" t="s">
        <v>135</v>
      </c>
      <c r="B92" s="2" t="s">
        <v>84</v>
      </c>
      <c r="C92" s="2">
        <v>2.7612194418907201</v>
      </c>
      <c r="D92" s="2">
        <v>2.8424261137843101</v>
      </c>
      <c r="E92" s="2">
        <v>1.5987515449523899</v>
      </c>
      <c r="F92" s="2">
        <v>1.3477778062224399</v>
      </c>
      <c r="G92" s="2">
        <v>1.3807316310703801</v>
      </c>
      <c r="H92" s="2">
        <v>1.4530368149280499</v>
      </c>
      <c r="I92" s="2">
        <v>1.05367386713624</v>
      </c>
    </row>
    <row r="93" spans="1:9" x14ac:dyDescent="0.25">
      <c r="A93" s="2" t="s">
        <v>135</v>
      </c>
      <c r="B93" s="2" t="s">
        <v>85</v>
      </c>
      <c r="C93" s="2">
        <v>2.2669956088066101</v>
      </c>
      <c r="D93" s="2">
        <v>2.2891374304890602</v>
      </c>
      <c r="E93" s="2">
        <v>1.52942473068833</v>
      </c>
      <c r="F93" s="2">
        <v>1.4030955731868699</v>
      </c>
      <c r="G93" s="2">
        <v>1.18586700409651</v>
      </c>
      <c r="H93" s="2">
        <v>1.13974278792739</v>
      </c>
      <c r="I93" s="2">
        <v>0.84906006231903997</v>
      </c>
    </row>
    <row r="94" spans="1:9" x14ac:dyDescent="0.25">
      <c r="A94" s="2" t="s">
        <v>135</v>
      </c>
      <c r="B94" s="2" t="s">
        <v>86</v>
      </c>
      <c r="C94" s="2">
        <v>3.0788376927375798</v>
      </c>
      <c r="D94" s="2">
        <v>2.6848809793591499</v>
      </c>
      <c r="E94" s="2">
        <v>1.413360144943</v>
      </c>
      <c r="F94" s="2">
        <v>3.21744456887245</v>
      </c>
      <c r="G94" s="2">
        <v>1.0822947137057799</v>
      </c>
      <c r="H94" s="2">
        <v>1.51702873408794</v>
      </c>
      <c r="I94" s="2">
        <v>1.2111553922295599</v>
      </c>
    </row>
    <row r="95" spans="1:9" x14ac:dyDescent="0.25">
      <c r="A95" s="2" t="s">
        <v>135</v>
      </c>
      <c r="B95" s="2" t="s">
        <v>87</v>
      </c>
      <c r="C95" s="2">
        <v>1.8697490915656101</v>
      </c>
      <c r="D95" s="2">
        <v>1.6482036560773801</v>
      </c>
      <c r="E95" s="2">
        <v>2.1229198202490802</v>
      </c>
      <c r="F95" s="2">
        <v>1.1771317571401601</v>
      </c>
      <c r="G95" s="2">
        <v>1.0727909393608599</v>
      </c>
      <c r="H95" s="2">
        <v>1.17201013490558</v>
      </c>
      <c r="I95" s="2">
        <v>0.85024656727909997</v>
      </c>
    </row>
    <row r="96" spans="1:9" x14ac:dyDescent="0.25">
      <c r="A96" s="2" t="s">
        <v>135</v>
      </c>
      <c r="B96" s="2" t="s">
        <v>88</v>
      </c>
      <c r="C96" s="2">
        <v>1.3188662938773601</v>
      </c>
      <c r="D96" s="2">
        <v>1.4117780141532399</v>
      </c>
      <c r="E96" s="2">
        <v>1.0295551270246499</v>
      </c>
      <c r="F96" s="2">
        <v>0.80266324803233102</v>
      </c>
      <c r="G96" s="2">
        <v>0.61522405594587304</v>
      </c>
      <c r="H96" s="2">
        <v>0.69660898298025098</v>
      </c>
      <c r="I96" s="2">
        <v>0.54797600023448501</v>
      </c>
    </row>
    <row r="97" spans="1:9" x14ac:dyDescent="0.25">
      <c r="A97" s="2" t="s">
        <v>135</v>
      </c>
      <c r="B97" s="2" t="s">
        <v>89</v>
      </c>
      <c r="C97" s="2">
        <v>0.59521105140447605</v>
      </c>
      <c r="D97" s="2">
        <v>0.47388635575771298</v>
      </c>
      <c r="E97" s="2">
        <v>0.90854922309517905</v>
      </c>
      <c r="F97" s="2">
        <v>0.43231872841715802</v>
      </c>
      <c r="G97" s="2">
        <v>0.39984141476452401</v>
      </c>
      <c r="H97" s="2">
        <v>0.43468121439218499</v>
      </c>
      <c r="I97" s="2">
        <v>0.29057990759611102</v>
      </c>
    </row>
    <row r="98" spans="1:9" x14ac:dyDescent="0.25">
      <c r="A98" s="2" t="s">
        <v>135</v>
      </c>
      <c r="B98" s="2" t="s">
        <v>90</v>
      </c>
      <c r="C98" s="2">
        <v>1.2228027917444699</v>
      </c>
      <c r="D98" s="2">
        <v>1.4198763296008099</v>
      </c>
      <c r="E98" s="2">
        <v>1.2588064186275001</v>
      </c>
      <c r="F98" s="2">
        <v>1.3061572797596499</v>
      </c>
      <c r="G98" s="2">
        <v>0.98930494859814599</v>
      </c>
      <c r="H98" s="2">
        <v>0.78522022813558601</v>
      </c>
      <c r="I98" s="2">
        <v>0.61587439849972703</v>
      </c>
    </row>
    <row r="99" spans="1:9" x14ac:dyDescent="0.25">
      <c r="A99" s="2" t="s">
        <v>135</v>
      </c>
      <c r="B99" s="2" t="s">
        <v>91</v>
      </c>
      <c r="C99" s="2">
        <v>1.74604002386332</v>
      </c>
      <c r="D99" s="2">
        <v>1.87827460467815</v>
      </c>
      <c r="E99" s="2">
        <v>1.1225281283259401</v>
      </c>
      <c r="F99" s="2">
        <v>1.2487645260989699</v>
      </c>
      <c r="G99" s="2">
        <v>0.77722445130348194</v>
      </c>
      <c r="H99" s="2">
        <v>0.79700313508510601</v>
      </c>
      <c r="I99" s="2">
        <v>0.52361688576638699</v>
      </c>
    </row>
    <row r="100" spans="1:9" x14ac:dyDescent="0.25">
      <c r="A100" s="2" t="s">
        <v>135</v>
      </c>
      <c r="B100" s="2" t="s">
        <v>92</v>
      </c>
      <c r="C100" s="2"/>
      <c r="D100" s="2"/>
      <c r="E100" s="2"/>
      <c r="F100" s="2"/>
      <c r="G100" s="2"/>
      <c r="H100" s="2">
        <v>1.2709182687103699</v>
      </c>
      <c r="I100" s="2">
        <v>0.68220421671867404</v>
      </c>
    </row>
    <row r="101" spans="1:9" x14ac:dyDescent="0.25">
      <c r="A101" s="2" t="s">
        <v>135</v>
      </c>
      <c r="B101" s="2" t="s">
        <v>93</v>
      </c>
      <c r="C101" s="2">
        <v>0.99337240681052197</v>
      </c>
      <c r="D101" s="2">
        <v>0.94994418323039997</v>
      </c>
      <c r="E101" s="2">
        <v>1.1345605365932001</v>
      </c>
      <c r="F101" s="2">
        <v>0.56577287614345595</v>
      </c>
      <c r="G101" s="2">
        <v>0.46357219107449099</v>
      </c>
      <c r="H101" s="2">
        <v>0.58745141141116597</v>
      </c>
      <c r="I101" s="2">
        <v>0.41506770066916898</v>
      </c>
    </row>
    <row r="102" spans="1:9" x14ac:dyDescent="0.25">
      <c r="A102" s="2" t="s">
        <v>135</v>
      </c>
      <c r="B102" s="2" t="s">
        <v>94</v>
      </c>
      <c r="C102" s="2">
        <v>1.6630141064524699</v>
      </c>
      <c r="D102" s="2">
        <v>1.5901247039437301</v>
      </c>
      <c r="E102" s="2">
        <v>1.7378989607095701</v>
      </c>
      <c r="F102" s="2">
        <v>1.0033858008682699</v>
      </c>
      <c r="G102" s="2">
        <v>0.83770789206027996</v>
      </c>
      <c r="H102" s="2">
        <v>1.0105762630701101</v>
      </c>
      <c r="I102" s="2">
        <v>0.71405610069632497</v>
      </c>
    </row>
    <row r="103" spans="1:9" x14ac:dyDescent="0.25">
      <c r="A103" s="2" t="s">
        <v>135</v>
      </c>
      <c r="B103" s="2" t="s">
        <v>95</v>
      </c>
      <c r="C103" s="2">
        <v>1.5554195269942299</v>
      </c>
      <c r="D103" s="2">
        <v>3.8393918424844702</v>
      </c>
      <c r="E103" s="2">
        <v>1.3324671424925301</v>
      </c>
      <c r="F103" s="2">
        <v>1.2833181768655799</v>
      </c>
      <c r="G103" s="2">
        <v>0.76022576540708497</v>
      </c>
      <c r="H103" s="2">
        <v>1.34620629251003</v>
      </c>
      <c r="I103" s="2">
        <v>0.75342082418501399</v>
      </c>
    </row>
    <row r="104" spans="1:9" x14ac:dyDescent="0.25">
      <c r="A104" s="2" t="s">
        <v>135</v>
      </c>
      <c r="B104" s="2" t="s">
        <v>96</v>
      </c>
      <c r="C104" s="2">
        <v>1.4012934640049901</v>
      </c>
      <c r="D104" s="2">
        <v>1.04894479736686</v>
      </c>
      <c r="E104" s="2">
        <v>1.86262484639883</v>
      </c>
      <c r="F104" s="2">
        <v>0.94155780971050296</v>
      </c>
      <c r="G104" s="2">
        <v>0.90062776580452897</v>
      </c>
      <c r="H104" s="2">
        <v>1.2270018458366401</v>
      </c>
      <c r="I104" s="2">
        <v>0.86582982912659601</v>
      </c>
    </row>
    <row r="105" spans="1:9" x14ac:dyDescent="0.25">
      <c r="A105" s="2" t="s">
        <v>135</v>
      </c>
      <c r="B105" s="2" t="s">
        <v>97</v>
      </c>
      <c r="C105" s="2">
        <v>2.38637663424015</v>
      </c>
      <c r="D105" s="2">
        <v>2.5445073843002302</v>
      </c>
      <c r="E105" s="2">
        <v>1.4372850768268099</v>
      </c>
      <c r="F105" s="2">
        <v>1.3571649789810201</v>
      </c>
      <c r="G105" s="2">
        <v>1.4211135916411901</v>
      </c>
      <c r="H105" s="2">
        <v>1.55449388548732</v>
      </c>
      <c r="I105" s="2">
        <v>0.82437163218855902</v>
      </c>
    </row>
    <row r="106" spans="1:9" x14ac:dyDescent="0.25">
      <c r="A106" s="2" t="s">
        <v>135</v>
      </c>
      <c r="B106" s="2" t="s">
        <v>98</v>
      </c>
      <c r="C106" s="2">
        <v>4.0542390197515497</v>
      </c>
      <c r="D106" s="2">
        <v>4.2493350803852099</v>
      </c>
      <c r="E106" s="2">
        <v>0.92807626351714101</v>
      </c>
      <c r="F106" s="2">
        <v>0.91239102184772503</v>
      </c>
      <c r="G106" s="2">
        <v>0.83573684096336398</v>
      </c>
      <c r="H106" s="2">
        <v>1.30802784115076</v>
      </c>
      <c r="I106" s="2">
        <v>0.59409858658909798</v>
      </c>
    </row>
    <row r="107" spans="1:9" x14ac:dyDescent="0.25">
      <c r="A107" s="2" t="s">
        <v>136</v>
      </c>
      <c r="B107" s="2" t="s">
        <v>83</v>
      </c>
      <c r="C107" s="2">
        <v>1.10460733994842</v>
      </c>
      <c r="D107" s="2">
        <v>1.4324899762868899</v>
      </c>
      <c r="E107" s="2">
        <v>0.90133594349026702</v>
      </c>
      <c r="F107" s="2">
        <v>8.9294183999300003E-2</v>
      </c>
      <c r="G107" s="2">
        <v>1.06622437015176</v>
      </c>
      <c r="H107" s="2">
        <v>0.61184479855000995</v>
      </c>
      <c r="I107" s="2">
        <v>0.41318023577332502</v>
      </c>
    </row>
    <row r="108" spans="1:9" x14ac:dyDescent="0.25">
      <c r="A108" s="2" t="s">
        <v>136</v>
      </c>
      <c r="B108" s="2" t="s">
        <v>84</v>
      </c>
      <c r="C108" s="2">
        <v>1.03747015818954</v>
      </c>
      <c r="D108" s="2">
        <v>0.74023171328008197</v>
      </c>
      <c r="E108" s="2">
        <v>0.41392412967979902</v>
      </c>
      <c r="F108" s="2">
        <v>0.24251127615571</v>
      </c>
      <c r="G108" s="2">
        <v>0.37267894949764002</v>
      </c>
      <c r="H108" s="2">
        <v>0.26967362500727199</v>
      </c>
      <c r="I108" s="2">
        <v>0.97198691219091404</v>
      </c>
    </row>
    <row r="109" spans="1:9" x14ac:dyDescent="0.25">
      <c r="A109" s="2" t="s">
        <v>136</v>
      </c>
      <c r="B109" s="2" t="s">
        <v>85</v>
      </c>
      <c r="C109" s="2">
        <v>0.68005085922777697</v>
      </c>
      <c r="D109" s="2">
        <v>0.34815291874110699</v>
      </c>
      <c r="E109" s="2">
        <v>0.31304275617003402</v>
      </c>
      <c r="F109" s="2">
        <v>0.10217666858807201</v>
      </c>
      <c r="G109" s="2">
        <v>0.260342052206397</v>
      </c>
      <c r="H109" s="2">
        <v>0.36337242927402302</v>
      </c>
      <c r="I109" s="2">
        <v>0.223696604371071</v>
      </c>
    </row>
    <row r="110" spans="1:9" x14ac:dyDescent="0.25">
      <c r="A110" s="2" t="s">
        <v>136</v>
      </c>
      <c r="B110" s="2" t="s">
        <v>86</v>
      </c>
      <c r="C110" s="2">
        <v>0.71071288548409906</v>
      </c>
      <c r="D110" s="2">
        <v>0.53177047520875897</v>
      </c>
      <c r="E110" s="2">
        <v>0.69222198799252499</v>
      </c>
      <c r="F110" s="2">
        <v>0.14031146420165899</v>
      </c>
      <c r="G110" s="2">
        <v>0.31744290608912701</v>
      </c>
      <c r="H110" s="2">
        <v>0.62679373659193505</v>
      </c>
      <c r="I110" s="2">
        <v>0.40770880877971599</v>
      </c>
    </row>
    <row r="111" spans="1:9" x14ac:dyDescent="0.25">
      <c r="A111" s="2" t="s">
        <v>136</v>
      </c>
      <c r="B111" s="2" t="s">
        <v>87</v>
      </c>
      <c r="C111" s="2">
        <v>0.45780842192471</v>
      </c>
      <c r="D111" s="2">
        <v>0.38494858890771899</v>
      </c>
      <c r="E111" s="2">
        <v>0.23355721496045601</v>
      </c>
      <c r="F111" s="2">
        <v>0.17457363428548001</v>
      </c>
      <c r="G111" s="2">
        <v>0.15648774569854099</v>
      </c>
      <c r="H111" s="2">
        <v>0.20890622399747399</v>
      </c>
      <c r="I111" s="2">
        <v>0.1930246129632</v>
      </c>
    </row>
    <row r="112" spans="1:9" x14ac:dyDescent="0.25">
      <c r="A112" s="2" t="s">
        <v>136</v>
      </c>
      <c r="B112" s="2" t="s">
        <v>88</v>
      </c>
      <c r="C112" s="2">
        <v>0.260295602492988</v>
      </c>
      <c r="D112" s="2">
        <v>0.27579637244343802</v>
      </c>
      <c r="E112" s="2">
        <v>0.33571943640708901</v>
      </c>
      <c r="F112" s="2">
        <v>0.117847812362015</v>
      </c>
      <c r="G112" s="2">
        <v>0.118085159920156</v>
      </c>
      <c r="H112" s="2">
        <v>0.10114607866853501</v>
      </c>
      <c r="I112" s="2">
        <v>0.156918959692121</v>
      </c>
    </row>
    <row r="113" spans="1:9" x14ac:dyDescent="0.25">
      <c r="A113" s="2" t="s">
        <v>136</v>
      </c>
      <c r="B113" s="2" t="s">
        <v>89</v>
      </c>
      <c r="C113" s="2">
        <v>0.110895838588476</v>
      </c>
      <c r="D113" s="2">
        <v>7.1951985592022497E-2</v>
      </c>
      <c r="E113" s="2">
        <v>0.1243956387043</v>
      </c>
      <c r="F113" s="2">
        <v>0.23359088227152799</v>
      </c>
      <c r="G113" s="2">
        <v>7.0798984961584197E-2</v>
      </c>
      <c r="H113" s="2">
        <v>0.167305406648666</v>
      </c>
      <c r="I113" s="2">
        <v>7.3406525189057006E-2</v>
      </c>
    </row>
    <row r="114" spans="1:9" x14ac:dyDescent="0.25">
      <c r="A114" s="2" t="s">
        <v>136</v>
      </c>
      <c r="B114" s="2" t="s">
        <v>90</v>
      </c>
      <c r="C114" s="2">
        <v>0.23134273942559999</v>
      </c>
      <c r="D114" s="2">
        <v>0.23319798056036201</v>
      </c>
      <c r="E114" s="2">
        <v>0.370965083129704</v>
      </c>
      <c r="F114" s="2">
        <v>0.38792248815298103</v>
      </c>
      <c r="G114" s="2">
        <v>0.115483673289418</v>
      </c>
      <c r="H114" s="2">
        <v>0.14606475597247501</v>
      </c>
      <c r="I114" s="2">
        <v>0.121275894343853</v>
      </c>
    </row>
    <row r="115" spans="1:9" x14ac:dyDescent="0.25">
      <c r="A115" s="2" t="s">
        <v>136</v>
      </c>
      <c r="B115" s="2" t="s">
        <v>91</v>
      </c>
      <c r="C115" s="2">
        <v>0.43160333298146702</v>
      </c>
      <c r="D115" s="2">
        <v>0.29792359564453402</v>
      </c>
      <c r="E115" s="2">
        <v>0.47514359466731498</v>
      </c>
      <c r="F115" s="2">
        <v>0.19624549895525001</v>
      </c>
      <c r="G115" s="2">
        <v>0.17146333120763299</v>
      </c>
      <c r="H115" s="2">
        <v>0.213769171386957</v>
      </c>
      <c r="I115" s="2">
        <v>0.113298115320504</v>
      </c>
    </row>
    <row r="116" spans="1:9" x14ac:dyDescent="0.25">
      <c r="A116" s="2" t="s">
        <v>136</v>
      </c>
      <c r="B116" s="2" t="s">
        <v>92</v>
      </c>
      <c r="C116" s="2"/>
      <c r="D116" s="2"/>
      <c r="E116" s="2"/>
      <c r="F116" s="2"/>
      <c r="G116" s="2"/>
      <c r="H116" s="2">
        <v>0.31866435892880002</v>
      </c>
      <c r="I116" s="2">
        <v>8.7649730267003206E-2</v>
      </c>
    </row>
    <row r="117" spans="1:9" x14ac:dyDescent="0.25">
      <c r="A117" s="2" t="s">
        <v>136</v>
      </c>
      <c r="B117" s="2" t="s">
        <v>93</v>
      </c>
      <c r="C117" s="2">
        <v>0.229835230857134</v>
      </c>
      <c r="D117" s="2">
        <v>0.21876932587474601</v>
      </c>
      <c r="E117" s="2">
        <v>0.23898282088339301</v>
      </c>
      <c r="F117" s="2">
        <v>9.5908605726435794E-2</v>
      </c>
      <c r="G117" s="2">
        <v>0.20280296448618201</v>
      </c>
      <c r="H117" s="2">
        <v>0.141679344233125</v>
      </c>
      <c r="I117" s="2">
        <v>8.3660555537790102E-2</v>
      </c>
    </row>
    <row r="118" spans="1:9" x14ac:dyDescent="0.25">
      <c r="A118" s="2" t="s">
        <v>136</v>
      </c>
      <c r="B118" s="2" t="s">
        <v>94</v>
      </c>
      <c r="C118" s="2">
        <v>0.25231302715838</v>
      </c>
      <c r="D118" s="2">
        <v>0.200793752446771</v>
      </c>
      <c r="E118" s="2">
        <v>0.30262062791734901</v>
      </c>
      <c r="F118" s="2">
        <v>6.1660527717322097E-2</v>
      </c>
      <c r="G118" s="2">
        <v>0.17124009318649799</v>
      </c>
      <c r="H118" s="2">
        <v>0.16208479646593299</v>
      </c>
      <c r="I118" s="2">
        <v>0.10546965058893</v>
      </c>
    </row>
    <row r="119" spans="1:9" x14ac:dyDescent="0.25">
      <c r="A119" s="2" t="s">
        <v>136</v>
      </c>
      <c r="B119" s="2" t="s">
        <v>95</v>
      </c>
      <c r="C119" s="2">
        <v>0.36789884325116901</v>
      </c>
      <c r="D119" s="2">
        <v>0.192623911425471</v>
      </c>
      <c r="E119" s="2">
        <v>0.14445127453654999</v>
      </c>
      <c r="F119" s="2">
        <v>0.16371528618037701</v>
      </c>
      <c r="G119" s="2">
        <v>0.13361698947846901</v>
      </c>
      <c r="H119" s="2">
        <v>0.135014881379902</v>
      </c>
      <c r="I119" s="2">
        <v>0.123091775458306</v>
      </c>
    </row>
    <row r="120" spans="1:9" x14ac:dyDescent="0.25">
      <c r="A120" s="2" t="s">
        <v>136</v>
      </c>
      <c r="B120" s="2" t="s">
        <v>96</v>
      </c>
      <c r="C120" s="2">
        <v>0.43357326649129402</v>
      </c>
      <c r="D120" s="2">
        <v>0.25642199907451901</v>
      </c>
      <c r="E120" s="2">
        <v>0.208750157617033</v>
      </c>
      <c r="F120" s="2">
        <v>0.11547782924026299</v>
      </c>
      <c r="G120" s="2">
        <v>0.104676838964224</v>
      </c>
      <c r="H120" s="2">
        <v>0.13330535730347001</v>
      </c>
      <c r="I120" s="2">
        <v>0.15409504994750001</v>
      </c>
    </row>
    <row r="121" spans="1:9" x14ac:dyDescent="0.25">
      <c r="A121" s="2" t="s">
        <v>136</v>
      </c>
      <c r="B121" s="2" t="s">
        <v>97</v>
      </c>
      <c r="C121" s="2">
        <v>0.46937908045947602</v>
      </c>
      <c r="D121" s="2">
        <v>0.28982956428080803</v>
      </c>
      <c r="E121" s="2">
        <v>0.26398152112960799</v>
      </c>
      <c r="F121" s="2">
        <v>6.4717727946117506E-2</v>
      </c>
      <c r="G121" s="2">
        <v>0.49132946878671602</v>
      </c>
      <c r="H121" s="2">
        <v>0.160422932822257</v>
      </c>
      <c r="I121" s="2">
        <v>0.27445997111499298</v>
      </c>
    </row>
    <row r="122" spans="1:9" x14ac:dyDescent="0.25">
      <c r="A122" s="2" t="s">
        <v>136</v>
      </c>
      <c r="B122" s="2" t="s">
        <v>98</v>
      </c>
      <c r="C122" s="2">
        <v>0.36381103564053802</v>
      </c>
      <c r="D122" s="2">
        <v>0.114225898869336</v>
      </c>
      <c r="E122" s="2">
        <v>0.20074364729225599</v>
      </c>
      <c r="F122" s="2">
        <v>0.116234051529318</v>
      </c>
      <c r="G122" s="2">
        <v>0.20638243295252301</v>
      </c>
      <c r="H122" s="2">
        <v>0.14155481476336701</v>
      </c>
      <c r="I122" s="2">
        <v>0</v>
      </c>
    </row>
    <row r="123" spans="1:9" x14ac:dyDescent="0.25">
      <c r="A123" s="2" t="s">
        <v>130</v>
      </c>
      <c r="B123" s="2" t="s">
        <v>83</v>
      </c>
      <c r="C123" s="2">
        <v>0</v>
      </c>
      <c r="D123" s="2"/>
      <c r="E123" s="2"/>
      <c r="F123" s="2">
        <v>0.33610123209655302</v>
      </c>
      <c r="G123" s="2"/>
      <c r="H123" s="2">
        <v>7.57682952098548E-2</v>
      </c>
      <c r="I123" s="2"/>
    </row>
    <row r="124" spans="1:9" x14ac:dyDescent="0.25">
      <c r="A124" s="2" t="s">
        <v>130</v>
      </c>
      <c r="B124" s="2" t="s">
        <v>84</v>
      </c>
      <c r="C124" s="2">
        <v>0.110693066380918</v>
      </c>
      <c r="D124" s="2"/>
      <c r="E124" s="2"/>
      <c r="F124" s="2">
        <v>0.12086333008483099</v>
      </c>
      <c r="G124" s="2"/>
      <c r="H124" s="2">
        <v>0.14811992878094299</v>
      </c>
      <c r="I124" s="2"/>
    </row>
    <row r="125" spans="1:9" x14ac:dyDescent="0.25">
      <c r="A125" s="2" t="s">
        <v>130</v>
      </c>
      <c r="B125" s="2" t="s">
        <v>85</v>
      </c>
      <c r="C125" s="2">
        <v>0.24993130937218699</v>
      </c>
      <c r="D125" s="2"/>
      <c r="E125" s="2"/>
      <c r="F125" s="2">
        <v>7.7157747000455898E-2</v>
      </c>
      <c r="G125" s="2"/>
      <c r="H125" s="2">
        <v>8.3293439820408793E-2</v>
      </c>
      <c r="I125" s="2"/>
    </row>
    <row r="126" spans="1:9" x14ac:dyDescent="0.25">
      <c r="A126" s="2" t="s">
        <v>130</v>
      </c>
      <c r="B126" s="2" t="s">
        <v>86</v>
      </c>
      <c r="C126" s="2">
        <v>0.50111799500882603</v>
      </c>
      <c r="D126" s="2"/>
      <c r="E126" s="2"/>
      <c r="F126" s="2">
        <v>0.12309459270909399</v>
      </c>
      <c r="G126" s="2"/>
      <c r="H126" s="2">
        <v>0.13968709390610501</v>
      </c>
      <c r="I126" s="2"/>
    </row>
    <row r="127" spans="1:9" x14ac:dyDescent="0.25">
      <c r="A127" s="2" t="s">
        <v>130</v>
      </c>
      <c r="B127" s="2" t="s">
        <v>87</v>
      </c>
      <c r="C127" s="2">
        <v>3.0259028426371501E-2</v>
      </c>
      <c r="D127" s="2"/>
      <c r="E127" s="2"/>
      <c r="F127" s="2">
        <v>0.24316641502082301</v>
      </c>
      <c r="G127" s="2"/>
      <c r="H127" s="2">
        <v>8.0928578972816495E-2</v>
      </c>
      <c r="I127" s="2"/>
    </row>
    <row r="128" spans="1:9" x14ac:dyDescent="0.25">
      <c r="A128" s="2" t="s">
        <v>130</v>
      </c>
      <c r="B128" s="2" t="s">
        <v>88</v>
      </c>
      <c r="C128" s="2">
        <v>0.190588738769293</v>
      </c>
      <c r="D128" s="2"/>
      <c r="E128" s="2"/>
      <c r="F128" s="2">
        <v>7.3726219125092002E-2</v>
      </c>
      <c r="G128" s="2"/>
      <c r="H128" s="2">
        <v>6.7267712438479094E-2</v>
      </c>
      <c r="I128" s="2"/>
    </row>
    <row r="129" spans="1:9" x14ac:dyDescent="0.25">
      <c r="A129" s="2" t="s">
        <v>130</v>
      </c>
      <c r="B129" s="2" t="s">
        <v>89</v>
      </c>
      <c r="C129" s="2">
        <v>0.13960956130176799</v>
      </c>
      <c r="D129" s="2"/>
      <c r="E129" s="2"/>
      <c r="F129" s="2">
        <v>5.4785230895504397E-2</v>
      </c>
      <c r="G129" s="2"/>
      <c r="H129" s="2">
        <v>2.8780242428183601E-2</v>
      </c>
      <c r="I129" s="2"/>
    </row>
    <row r="130" spans="1:9" x14ac:dyDescent="0.25">
      <c r="A130" s="2" t="s">
        <v>130</v>
      </c>
      <c r="B130" s="2" t="s">
        <v>90</v>
      </c>
      <c r="C130" s="2">
        <v>0.17542748246341899</v>
      </c>
      <c r="D130" s="2"/>
      <c r="E130" s="2"/>
      <c r="F130" s="2">
        <v>9.1951701324433102E-2</v>
      </c>
      <c r="G130" s="2"/>
      <c r="H130" s="2">
        <v>8.3187525160610704E-2</v>
      </c>
      <c r="I130" s="2"/>
    </row>
    <row r="131" spans="1:9" x14ac:dyDescent="0.25">
      <c r="A131" s="2" t="s">
        <v>130</v>
      </c>
      <c r="B131" s="2" t="s">
        <v>91</v>
      </c>
      <c r="C131" s="2">
        <v>0.181240006349981</v>
      </c>
      <c r="D131" s="2"/>
      <c r="E131" s="2"/>
      <c r="F131" s="2">
        <v>0.119020696729422</v>
      </c>
      <c r="G131" s="2"/>
      <c r="H131" s="2">
        <v>7.6868257019668804E-2</v>
      </c>
      <c r="I131" s="2"/>
    </row>
    <row r="132" spans="1:9" x14ac:dyDescent="0.25">
      <c r="A132" s="2" t="s">
        <v>130</v>
      </c>
      <c r="B132" s="2" t="s">
        <v>93</v>
      </c>
      <c r="C132" s="2">
        <v>0.10858093155548</v>
      </c>
      <c r="D132" s="2"/>
      <c r="E132" s="2"/>
      <c r="F132" s="2">
        <v>6.0855696210637703E-2</v>
      </c>
      <c r="G132" s="2"/>
      <c r="H132" s="2">
        <v>9.0578233357518897E-2</v>
      </c>
      <c r="I132" s="2"/>
    </row>
    <row r="133" spans="1:9" x14ac:dyDescent="0.25">
      <c r="A133" s="2" t="s">
        <v>130</v>
      </c>
      <c r="B133" s="2" t="s">
        <v>94</v>
      </c>
      <c r="C133" s="2">
        <v>0.15733258333057201</v>
      </c>
      <c r="D133" s="2"/>
      <c r="E133" s="2"/>
      <c r="F133" s="2">
        <v>8.6309929611161407E-2</v>
      </c>
      <c r="G133" s="2"/>
      <c r="H133" s="2">
        <v>8.1738497829064699E-2</v>
      </c>
      <c r="I133" s="2"/>
    </row>
    <row r="134" spans="1:9" x14ac:dyDescent="0.25">
      <c r="A134" s="2" t="s">
        <v>130</v>
      </c>
      <c r="B134" s="2" t="s">
        <v>95</v>
      </c>
      <c r="C134" s="2">
        <v>0.31669128220528397</v>
      </c>
      <c r="D134" s="2"/>
      <c r="E134" s="2"/>
      <c r="F134" s="2">
        <v>0.142289395444095</v>
      </c>
      <c r="G134" s="2"/>
      <c r="H134" s="2">
        <v>9.3769381055608406E-2</v>
      </c>
      <c r="I134" s="2"/>
    </row>
    <row r="135" spans="1:9" x14ac:dyDescent="0.25">
      <c r="A135" s="2" t="s">
        <v>130</v>
      </c>
      <c r="B135" s="2" t="s">
        <v>96</v>
      </c>
      <c r="C135" s="2">
        <v>7.9266150714829606E-2</v>
      </c>
      <c r="D135" s="2"/>
      <c r="E135" s="2"/>
      <c r="F135" s="2">
        <v>8.5327652050182196E-2</v>
      </c>
      <c r="G135" s="2"/>
      <c r="H135" s="2">
        <v>0.164152216166258</v>
      </c>
      <c r="I135" s="2"/>
    </row>
    <row r="136" spans="1:9" x14ac:dyDescent="0.25">
      <c r="A136" s="2" t="s">
        <v>130</v>
      </c>
      <c r="B136" s="2" t="s">
        <v>97</v>
      </c>
      <c r="C136" s="2">
        <v>0.30337471980601499</v>
      </c>
      <c r="D136" s="2"/>
      <c r="E136" s="2"/>
      <c r="F136" s="2">
        <v>0.12391484342515501</v>
      </c>
      <c r="G136" s="2"/>
      <c r="H136" s="2">
        <v>8.4554776549339294E-2</v>
      </c>
      <c r="I136" s="2"/>
    </row>
    <row r="137" spans="1:9" x14ac:dyDescent="0.25">
      <c r="A137" s="2" t="s">
        <v>130</v>
      </c>
      <c r="B137" s="2" t="s">
        <v>98</v>
      </c>
      <c r="C137" s="2">
        <v>5.08793571498245E-2</v>
      </c>
      <c r="D137" s="2"/>
      <c r="E137" s="2"/>
      <c r="F137" s="2">
        <v>0.264986674301326</v>
      </c>
      <c r="G137" s="2"/>
      <c r="H137" s="2">
        <v>0.113670062273741</v>
      </c>
      <c r="I137" s="2"/>
    </row>
    <row r="138" spans="1:9" x14ac:dyDescent="0.25">
      <c r="A138" s="2" t="s">
        <v>130</v>
      </c>
      <c r="B138" s="2" t="s">
        <v>92</v>
      </c>
      <c r="C138" s="2"/>
      <c r="D138" s="2"/>
      <c r="E138" s="2"/>
      <c r="F138" s="2"/>
      <c r="G138" s="2"/>
      <c r="H138" s="2">
        <v>0.12777516385540399</v>
      </c>
      <c r="I138" s="2"/>
    </row>
    <row r="141" spans="1:9" x14ac:dyDescent="0.25">
      <c r="A141" s="31" t="s">
        <v>79</v>
      </c>
      <c r="B141" s="31"/>
      <c r="C141" s="31"/>
      <c r="D141" s="31"/>
      <c r="E141" s="31"/>
      <c r="F141" s="31"/>
      <c r="G141" s="31"/>
      <c r="H141" s="31"/>
      <c r="I141" s="31"/>
    </row>
    <row r="142" spans="1:9" x14ac:dyDescent="0.25">
      <c r="A142" s="4" t="s">
        <v>64</v>
      </c>
      <c r="B142" s="4" t="s">
        <v>5</v>
      </c>
      <c r="C142" s="4" t="s">
        <v>65</v>
      </c>
      <c r="D142" s="4" t="s">
        <v>66</v>
      </c>
      <c r="E142" s="4" t="s">
        <v>67</v>
      </c>
      <c r="F142" s="4" t="s">
        <v>68</v>
      </c>
      <c r="G142" s="4" t="s">
        <v>69</v>
      </c>
      <c r="H142" s="4" t="s">
        <v>70</v>
      </c>
      <c r="I142" s="4" t="s">
        <v>72</v>
      </c>
    </row>
    <row r="143" spans="1:9" x14ac:dyDescent="0.25">
      <c r="A143" s="3" t="s">
        <v>132</v>
      </c>
      <c r="B143" s="3" t="s">
        <v>83</v>
      </c>
      <c r="C143" s="3">
        <v>31984</v>
      </c>
      <c r="D143" s="3">
        <v>43602</v>
      </c>
      <c r="E143" s="3">
        <v>45570</v>
      </c>
      <c r="F143" s="3">
        <v>51205</v>
      </c>
      <c r="G143" s="3">
        <v>56184</v>
      </c>
      <c r="H143" s="3">
        <v>61921</v>
      </c>
      <c r="I143" s="3">
        <v>70695</v>
      </c>
    </row>
    <row r="144" spans="1:9" x14ac:dyDescent="0.25">
      <c r="A144" s="3" t="s">
        <v>132</v>
      </c>
      <c r="B144" s="3" t="s">
        <v>84</v>
      </c>
      <c r="C144" s="3">
        <v>49344</v>
      </c>
      <c r="D144" s="3">
        <v>57199</v>
      </c>
      <c r="E144" s="3">
        <v>65419</v>
      </c>
      <c r="F144" s="3">
        <v>76733</v>
      </c>
      <c r="G144" s="3">
        <v>88486</v>
      </c>
      <c r="H144" s="3">
        <v>81774</v>
      </c>
      <c r="I144" s="3">
        <v>107336</v>
      </c>
    </row>
    <row r="145" spans="1:9" x14ac:dyDescent="0.25">
      <c r="A145" s="3" t="s">
        <v>132</v>
      </c>
      <c r="B145" s="3" t="s">
        <v>85</v>
      </c>
      <c r="C145" s="3">
        <v>102800</v>
      </c>
      <c r="D145" s="3">
        <v>105785</v>
      </c>
      <c r="E145" s="3">
        <v>129545</v>
      </c>
      <c r="F145" s="3">
        <v>141481</v>
      </c>
      <c r="G145" s="3">
        <v>164596</v>
      </c>
      <c r="H145" s="3">
        <v>174800</v>
      </c>
      <c r="I145" s="3">
        <v>214767</v>
      </c>
    </row>
    <row r="146" spans="1:9" x14ac:dyDescent="0.25">
      <c r="A146" s="3" t="s">
        <v>132</v>
      </c>
      <c r="B146" s="3" t="s">
        <v>86</v>
      </c>
      <c r="C146" s="3">
        <v>46860</v>
      </c>
      <c r="D146" s="3">
        <v>50629</v>
      </c>
      <c r="E146" s="3">
        <v>62156</v>
      </c>
      <c r="F146" s="3">
        <v>64499</v>
      </c>
      <c r="G146" s="3">
        <v>71694</v>
      </c>
      <c r="H146" s="3">
        <v>82425</v>
      </c>
      <c r="I146" s="3">
        <v>91926</v>
      </c>
    </row>
    <row r="147" spans="1:9" x14ac:dyDescent="0.25">
      <c r="A147" s="3" t="s">
        <v>132</v>
      </c>
      <c r="B147" s="3" t="s">
        <v>87</v>
      </c>
      <c r="C147" s="3">
        <v>113954</v>
      </c>
      <c r="D147" s="3">
        <v>148276</v>
      </c>
      <c r="E147" s="3">
        <v>152911</v>
      </c>
      <c r="F147" s="3">
        <v>170249</v>
      </c>
      <c r="G147" s="3">
        <v>190921</v>
      </c>
      <c r="H147" s="3">
        <v>197877</v>
      </c>
      <c r="I147" s="3">
        <v>268917</v>
      </c>
    </row>
    <row r="148" spans="1:9" x14ac:dyDescent="0.25">
      <c r="A148" s="3" t="s">
        <v>132</v>
      </c>
      <c r="B148" s="3" t="s">
        <v>88</v>
      </c>
      <c r="C148" s="3">
        <v>345929</v>
      </c>
      <c r="D148" s="3">
        <v>400923</v>
      </c>
      <c r="E148" s="3">
        <v>471946</v>
      </c>
      <c r="F148" s="3">
        <v>497988</v>
      </c>
      <c r="G148" s="3">
        <v>541090</v>
      </c>
      <c r="H148" s="3">
        <v>559052</v>
      </c>
      <c r="I148" s="3">
        <v>635589</v>
      </c>
    </row>
    <row r="149" spans="1:9" x14ac:dyDescent="0.25">
      <c r="A149" s="3" t="s">
        <v>132</v>
      </c>
      <c r="B149" s="3" t="s">
        <v>89</v>
      </c>
      <c r="C149" s="3">
        <v>1510323</v>
      </c>
      <c r="D149" s="3">
        <v>1689357</v>
      </c>
      <c r="E149" s="3">
        <v>1736093</v>
      </c>
      <c r="F149" s="3">
        <v>2006459</v>
      </c>
      <c r="G149" s="3">
        <v>2028765</v>
      </c>
      <c r="H149" s="3">
        <v>2176097</v>
      </c>
      <c r="I149" s="3">
        <v>2654593</v>
      </c>
    </row>
    <row r="150" spans="1:9" x14ac:dyDescent="0.25">
      <c r="A150" s="3" t="s">
        <v>132</v>
      </c>
      <c r="B150" s="3" t="s">
        <v>90</v>
      </c>
      <c r="C150" s="3">
        <v>153662</v>
      </c>
      <c r="D150" s="3">
        <v>181425</v>
      </c>
      <c r="E150" s="3">
        <v>190963</v>
      </c>
      <c r="F150" s="3">
        <v>219564</v>
      </c>
      <c r="G150" s="3">
        <v>240184</v>
      </c>
      <c r="H150" s="3">
        <v>256062</v>
      </c>
      <c r="I150" s="3">
        <v>319058</v>
      </c>
    </row>
    <row r="151" spans="1:9" x14ac:dyDescent="0.25">
      <c r="A151" s="3" t="s">
        <v>132</v>
      </c>
      <c r="B151" s="3" t="s">
        <v>91</v>
      </c>
      <c r="C151" s="3">
        <v>169733</v>
      </c>
      <c r="D151" s="3">
        <v>213609</v>
      </c>
      <c r="E151" s="3">
        <v>225305</v>
      </c>
      <c r="F151" s="3">
        <v>268132</v>
      </c>
      <c r="G151" s="3">
        <v>284979</v>
      </c>
      <c r="H151" s="3">
        <v>298438</v>
      </c>
      <c r="I151" s="3">
        <v>379993</v>
      </c>
    </row>
    <row r="152" spans="1:9" x14ac:dyDescent="0.25">
      <c r="A152" s="3" t="s">
        <v>132</v>
      </c>
      <c r="B152" s="3" t="s">
        <v>92</v>
      </c>
      <c r="C152" s="3"/>
      <c r="D152" s="3"/>
      <c r="E152" s="3"/>
      <c r="F152" s="3"/>
      <c r="G152" s="3"/>
      <c r="H152" s="3">
        <v>136487</v>
      </c>
      <c r="I152" s="3">
        <v>172286</v>
      </c>
    </row>
    <row r="153" spans="1:9" x14ac:dyDescent="0.25">
      <c r="A153" s="3" t="s">
        <v>132</v>
      </c>
      <c r="B153" s="3" t="s">
        <v>93</v>
      </c>
      <c r="C153" s="3">
        <v>382249</v>
      </c>
      <c r="D153" s="3">
        <v>438900</v>
      </c>
      <c r="E153" s="3">
        <v>483273</v>
      </c>
      <c r="F153" s="3">
        <v>537018</v>
      </c>
      <c r="G153" s="3">
        <v>603595</v>
      </c>
      <c r="H153" s="3">
        <v>490410</v>
      </c>
      <c r="I153" s="3">
        <v>536813</v>
      </c>
    </row>
    <row r="154" spans="1:9" x14ac:dyDescent="0.25">
      <c r="A154" s="3" t="s">
        <v>132</v>
      </c>
      <c r="B154" s="3" t="s">
        <v>94</v>
      </c>
      <c r="C154" s="3">
        <v>154267</v>
      </c>
      <c r="D154" s="3">
        <v>183357</v>
      </c>
      <c r="E154" s="3">
        <v>204617</v>
      </c>
      <c r="F154" s="3">
        <v>232481</v>
      </c>
      <c r="G154" s="3">
        <v>252563</v>
      </c>
      <c r="H154" s="3">
        <v>261928</v>
      </c>
      <c r="I154" s="3">
        <v>310310</v>
      </c>
    </row>
    <row r="155" spans="1:9" x14ac:dyDescent="0.25">
      <c r="A155" s="3" t="s">
        <v>132</v>
      </c>
      <c r="B155" s="3" t="s">
        <v>95</v>
      </c>
      <c r="C155" s="3">
        <v>76661</v>
      </c>
      <c r="D155" s="3">
        <v>82408</v>
      </c>
      <c r="E155" s="3">
        <v>95658</v>
      </c>
      <c r="F155" s="3">
        <v>105538</v>
      </c>
      <c r="G155" s="3">
        <v>110157</v>
      </c>
      <c r="H155" s="3">
        <v>109968</v>
      </c>
      <c r="I155" s="3">
        <v>124936</v>
      </c>
    </row>
    <row r="156" spans="1:9" x14ac:dyDescent="0.25">
      <c r="A156" s="3" t="s">
        <v>132</v>
      </c>
      <c r="B156" s="3" t="s">
        <v>96</v>
      </c>
      <c r="C156" s="3">
        <v>163171</v>
      </c>
      <c r="D156" s="3">
        <v>194236</v>
      </c>
      <c r="E156" s="3">
        <v>191760</v>
      </c>
      <c r="F156" s="3">
        <v>215764</v>
      </c>
      <c r="G156" s="3">
        <v>238565</v>
      </c>
      <c r="H156" s="3">
        <v>227324</v>
      </c>
      <c r="I156" s="3">
        <v>267784</v>
      </c>
    </row>
    <row r="157" spans="1:9" x14ac:dyDescent="0.25">
      <c r="A157" s="3" t="s">
        <v>132</v>
      </c>
      <c r="B157" s="3" t="s">
        <v>97</v>
      </c>
      <c r="C157" s="3">
        <v>23053</v>
      </c>
      <c r="D157" s="3">
        <v>24484</v>
      </c>
      <c r="E157" s="3">
        <v>27206</v>
      </c>
      <c r="F157" s="3">
        <v>29287</v>
      </c>
      <c r="G157" s="3">
        <v>30713</v>
      </c>
      <c r="H157" s="3">
        <v>32335</v>
      </c>
      <c r="I157" s="3">
        <v>38399</v>
      </c>
    </row>
    <row r="158" spans="1:9" x14ac:dyDescent="0.25">
      <c r="A158" s="3" t="s">
        <v>132</v>
      </c>
      <c r="B158" s="3" t="s">
        <v>98</v>
      </c>
      <c r="C158" s="3">
        <v>37318</v>
      </c>
      <c r="D158" s="3">
        <v>42859</v>
      </c>
      <c r="E158" s="3">
        <v>49828</v>
      </c>
      <c r="F158" s="3">
        <v>49470</v>
      </c>
      <c r="G158" s="3">
        <v>55464</v>
      </c>
      <c r="H158" s="3">
        <v>52637</v>
      </c>
      <c r="I158" s="3">
        <v>66180</v>
      </c>
    </row>
    <row r="159" spans="1:9" x14ac:dyDescent="0.25">
      <c r="A159" s="3" t="s">
        <v>135</v>
      </c>
      <c r="B159" s="3" t="s">
        <v>83</v>
      </c>
      <c r="C159" s="3">
        <v>14843</v>
      </c>
      <c r="D159" s="3">
        <v>8832</v>
      </c>
      <c r="E159" s="3">
        <v>12226</v>
      </c>
      <c r="F159" s="3">
        <v>14718</v>
      </c>
      <c r="G159" s="3">
        <v>13424</v>
      </c>
      <c r="H159" s="3">
        <v>14160</v>
      </c>
      <c r="I159" s="3">
        <v>14004</v>
      </c>
    </row>
    <row r="160" spans="1:9" x14ac:dyDescent="0.25">
      <c r="A160" s="3" t="s">
        <v>135</v>
      </c>
      <c r="B160" s="3" t="s">
        <v>84</v>
      </c>
      <c r="C160" s="3">
        <v>20175</v>
      </c>
      <c r="D160" s="3">
        <v>19867</v>
      </c>
      <c r="E160" s="3">
        <v>15117</v>
      </c>
      <c r="F160" s="3">
        <v>12095</v>
      </c>
      <c r="G160" s="3">
        <v>11014</v>
      </c>
      <c r="H160" s="3">
        <v>17626</v>
      </c>
      <c r="I160" s="3">
        <v>16174</v>
      </c>
    </row>
    <row r="161" spans="1:9" x14ac:dyDescent="0.25">
      <c r="A161" s="3" t="s">
        <v>135</v>
      </c>
      <c r="B161" s="3" t="s">
        <v>85</v>
      </c>
      <c r="C161" s="3">
        <v>24822</v>
      </c>
      <c r="D161" s="3">
        <v>24137</v>
      </c>
      <c r="E161" s="3">
        <v>20992</v>
      </c>
      <c r="F161" s="3">
        <v>19135</v>
      </c>
      <c r="G161" s="3">
        <v>14406</v>
      </c>
      <c r="H161" s="3">
        <v>25689</v>
      </c>
      <c r="I161" s="3">
        <v>27046</v>
      </c>
    </row>
    <row r="162" spans="1:9" x14ac:dyDescent="0.25">
      <c r="A162" s="3" t="s">
        <v>135</v>
      </c>
      <c r="B162" s="3" t="s">
        <v>86</v>
      </c>
      <c r="C162" s="3">
        <v>21037</v>
      </c>
      <c r="D162" s="3">
        <v>20624</v>
      </c>
      <c r="E162" s="3">
        <v>18383</v>
      </c>
      <c r="F162" s="3">
        <v>19754</v>
      </c>
      <c r="G162" s="3">
        <v>14849</v>
      </c>
      <c r="H162" s="3">
        <v>13347</v>
      </c>
      <c r="I162" s="3">
        <v>19859</v>
      </c>
    </row>
    <row r="163" spans="1:9" x14ac:dyDescent="0.25">
      <c r="A163" s="3" t="s">
        <v>135</v>
      </c>
      <c r="B163" s="3" t="s">
        <v>87</v>
      </c>
      <c r="C163" s="3">
        <v>53259</v>
      </c>
      <c r="D163" s="3">
        <v>47590</v>
      </c>
      <c r="E163" s="3">
        <v>50840</v>
      </c>
      <c r="F163" s="3">
        <v>38039</v>
      </c>
      <c r="G163" s="3">
        <v>38025</v>
      </c>
      <c r="H163" s="3">
        <v>44943</v>
      </c>
      <c r="I163" s="3">
        <v>42555</v>
      </c>
    </row>
    <row r="164" spans="1:9" x14ac:dyDescent="0.25">
      <c r="A164" s="3" t="s">
        <v>135</v>
      </c>
      <c r="B164" s="3" t="s">
        <v>88</v>
      </c>
      <c r="C164" s="3">
        <v>105434</v>
      </c>
      <c r="D164" s="3">
        <v>96331</v>
      </c>
      <c r="E164" s="3">
        <v>71553</v>
      </c>
      <c r="F164" s="3">
        <v>65926</v>
      </c>
      <c r="G164" s="3">
        <v>56549</v>
      </c>
      <c r="H164" s="3">
        <v>64091</v>
      </c>
      <c r="I164" s="3">
        <v>67645</v>
      </c>
    </row>
    <row r="165" spans="1:9" x14ac:dyDescent="0.25">
      <c r="A165" s="3" t="s">
        <v>135</v>
      </c>
      <c r="B165" s="3" t="s">
        <v>89</v>
      </c>
      <c r="C165" s="3">
        <v>238662</v>
      </c>
      <c r="D165" s="3">
        <v>219418</v>
      </c>
      <c r="E165" s="3">
        <v>297020</v>
      </c>
      <c r="F165" s="3">
        <v>197388</v>
      </c>
      <c r="G165" s="3">
        <v>207314</v>
      </c>
      <c r="H165" s="3">
        <v>205089</v>
      </c>
      <c r="I165" s="3">
        <v>204603</v>
      </c>
    </row>
    <row r="166" spans="1:9" x14ac:dyDescent="0.25">
      <c r="A166" s="3" t="s">
        <v>135</v>
      </c>
      <c r="B166" s="3" t="s">
        <v>90</v>
      </c>
      <c r="C166" s="3">
        <v>72466</v>
      </c>
      <c r="D166" s="3">
        <v>65330</v>
      </c>
      <c r="E166" s="3">
        <v>70247</v>
      </c>
      <c r="F166" s="3">
        <v>58206</v>
      </c>
      <c r="G166" s="3">
        <v>54327</v>
      </c>
      <c r="H166" s="3">
        <v>53205</v>
      </c>
      <c r="I166" s="3">
        <v>48113</v>
      </c>
    </row>
    <row r="167" spans="1:9" x14ac:dyDescent="0.25">
      <c r="A167" s="3" t="s">
        <v>135</v>
      </c>
      <c r="B167" s="3" t="s">
        <v>91</v>
      </c>
      <c r="C167" s="3">
        <v>85389</v>
      </c>
      <c r="D167" s="3">
        <v>79172</v>
      </c>
      <c r="E167" s="3">
        <v>75970</v>
      </c>
      <c r="F167" s="3">
        <v>64058</v>
      </c>
      <c r="G167" s="3">
        <v>53751</v>
      </c>
      <c r="H167" s="3">
        <v>58018</v>
      </c>
      <c r="I167" s="3">
        <v>45392</v>
      </c>
    </row>
    <row r="168" spans="1:9" x14ac:dyDescent="0.25">
      <c r="A168" s="3" t="s">
        <v>135</v>
      </c>
      <c r="B168" s="3" t="s">
        <v>92</v>
      </c>
      <c r="C168" s="3"/>
      <c r="D168" s="3"/>
      <c r="E168" s="3"/>
      <c r="F168" s="3"/>
      <c r="G168" s="3"/>
      <c r="H168" s="3">
        <v>27620</v>
      </c>
      <c r="I168" s="3">
        <v>20607</v>
      </c>
    </row>
    <row r="169" spans="1:9" x14ac:dyDescent="0.25">
      <c r="A169" s="3" t="s">
        <v>135</v>
      </c>
      <c r="B169" s="3" t="s">
        <v>93</v>
      </c>
      <c r="C169" s="3">
        <v>137684</v>
      </c>
      <c r="D169" s="3">
        <v>125897</v>
      </c>
      <c r="E169" s="3">
        <v>99452</v>
      </c>
      <c r="F169" s="3">
        <v>80461</v>
      </c>
      <c r="G169" s="3">
        <v>60526</v>
      </c>
      <c r="H169" s="3">
        <v>51838</v>
      </c>
      <c r="I169" s="3">
        <v>49934</v>
      </c>
    </row>
    <row r="170" spans="1:9" x14ac:dyDescent="0.25">
      <c r="A170" s="3" t="s">
        <v>135</v>
      </c>
      <c r="B170" s="3" t="s">
        <v>94</v>
      </c>
      <c r="C170" s="3">
        <v>93927</v>
      </c>
      <c r="D170" s="3">
        <v>83378</v>
      </c>
      <c r="E170" s="3">
        <v>73297</v>
      </c>
      <c r="F170" s="3">
        <v>63900</v>
      </c>
      <c r="G170" s="3">
        <v>56033</v>
      </c>
      <c r="H170" s="3">
        <v>65604</v>
      </c>
      <c r="I170" s="3">
        <v>55565</v>
      </c>
    </row>
    <row r="171" spans="1:9" x14ac:dyDescent="0.25">
      <c r="A171" s="3" t="s">
        <v>135</v>
      </c>
      <c r="B171" s="3" t="s">
        <v>95</v>
      </c>
      <c r="C171" s="3">
        <v>22752</v>
      </c>
      <c r="D171" s="3">
        <v>29207</v>
      </c>
      <c r="E171" s="3">
        <v>19284</v>
      </c>
      <c r="F171" s="3">
        <v>17413</v>
      </c>
      <c r="G171" s="3">
        <v>16510</v>
      </c>
      <c r="H171" s="3">
        <v>22040</v>
      </c>
      <c r="I171" s="3">
        <v>22943</v>
      </c>
    </row>
    <row r="172" spans="1:9" x14ac:dyDescent="0.25">
      <c r="A172" s="3" t="s">
        <v>135</v>
      </c>
      <c r="B172" s="3" t="s">
        <v>96</v>
      </c>
      <c r="C172" s="3">
        <v>52939</v>
      </c>
      <c r="D172" s="3">
        <v>40417</v>
      </c>
      <c r="E172" s="3">
        <v>55885</v>
      </c>
      <c r="F172" s="3">
        <v>46351</v>
      </c>
      <c r="G172" s="3">
        <v>35189</v>
      </c>
      <c r="H172" s="3">
        <v>59338</v>
      </c>
      <c r="I172" s="3">
        <v>59267</v>
      </c>
    </row>
    <row r="173" spans="1:9" x14ac:dyDescent="0.25">
      <c r="A173" s="3" t="s">
        <v>135</v>
      </c>
      <c r="B173" s="3" t="s">
        <v>97</v>
      </c>
      <c r="C173" s="3">
        <v>5036</v>
      </c>
      <c r="D173" s="3">
        <v>6236</v>
      </c>
      <c r="E173" s="3">
        <v>5239</v>
      </c>
      <c r="F173" s="3">
        <v>4427</v>
      </c>
      <c r="G173" s="3">
        <v>4586</v>
      </c>
      <c r="H173" s="3">
        <v>4725</v>
      </c>
      <c r="I173" s="3">
        <v>2239</v>
      </c>
    </row>
    <row r="174" spans="1:9" x14ac:dyDescent="0.25">
      <c r="A174" s="3" t="s">
        <v>135</v>
      </c>
      <c r="B174" s="3" t="s">
        <v>98</v>
      </c>
      <c r="C174" s="3">
        <v>9963</v>
      </c>
      <c r="D174" s="3">
        <v>7547</v>
      </c>
      <c r="E174" s="3">
        <v>3663</v>
      </c>
      <c r="F174" s="3">
        <v>2605</v>
      </c>
      <c r="G174" s="3">
        <v>3132</v>
      </c>
      <c r="H174" s="3">
        <v>6614</v>
      </c>
      <c r="I174" s="3">
        <v>3521</v>
      </c>
    </row>
    <row r="175" spans="1:9" x14ac:dyDescent="0.25">
      <c r="A175" s="3" t="s">
        <v>136</v>
      </c>
      <c r="B175" s="3" t="s">
        <v>83</v>
      </c>
      <c r="C175" s="3">
        <v>3108</v>
      </c>
      <c r="D175" s="3">
        <v>1690</v>
      </c>
      <c r="E175" s="3">
        <v>3371</v>
      </c>
      <c r="F175" s="3">
        <v>717</v>
      </c>
      <c r="G175" s="3">
        <v>2556</v>
      </c>
      <c r="H175" s="3">
        <v>1756</v>
      </c>
      <c r="I175" s="3">
        <v>2058</v>
      </c>
    </row>
    <row r="176" spans="1:9" x14ac:dyDescent="0.25">
      <c r="A176" s="3" t="s">
        <v>136</v>
      </c>
      <c r="B176" s="3" t="s">
        <v>84</v>
      </c>
      <c r="C176" s="3">
        <v>3850</v>
      </c>
      <c r="D176" s="3">
        <v>1829</v>
      </c>
      <c r="E176" s="3">
        <v>2249</v>
      </c>
      <c r="F176" s="3">
        <v>955</v>
      </c>
      <c r="G176" s="3">
        <v>1178</v>
      </c>
      <c r="H176" s="3">
        <v>1648</v>
      </c>
      <c r="I176" s="3">
        <v>5478</v>
      </c>
    </row>
    <row r="177" spans="1:9" x14ac:dyDescent="0.25">
      <c r="A177" s="3" t="s">
        <v>136</v>
      </c>
      <c r="B177" s="3" t="s">
        <v>85</v>
      </c>
      <c r="C177" s="3">
        <v>2491</v>
      </c>
      <c r="D177" s="3">
        <v>1655</v>
      </c>
      <c r="E177" s="3">
        <v>3100</v>
      </c>
      <c r="F177" s="3">
        <v>291</v>
      </c>
      <c r="G177" s="3">
        <v>1440</v>
      </c>
      <c r="H177" s="3">
        <v>1603</v>
      </c>
      <c r="I177" s="3">
        <v>2560</v>
      </c>
    </row>
    <row r="178" spans="1:9" x14ac:dyDescent="0.25">
      <c r="A178" s="3" t="s">
        <v>136</v>
      </c>
      <c r="B178" s="3" t="s">
        <v>86</v>
      </c>
      <c r="C178" s="3">
        <v>2793</v>
      </c>
      <c r="D178" s="3">
        <v>1731</v>
      </c>
      <c r="E178" s="3">
        <v>2656</v>
      </c>
      <c r="F178" s="3">
        <v>424</v>
      </c>
      <c r="G178" s="3">
        <v>1044</v>
      </c>
      <c r="H178" s="3">
        <v>1614</v>
      </c>
      <c r="I178" s="3">
        <v>1785</v>
      </c>
    </row>
    <row r="179" spans="1:9" x14ac:dyDescent="0.25">
      <c r="A179" s="3" t="s">
        <v>136</v>
      </c>
      <c r="B179" s="3" t="s">
        <v>87</v>
      </c>
      <c r="C179" s="3">
        <v>6072</v>
      </c>
      <c r="D179" s="3">
        <v>5888</v>
      </c>
      <c r="E179" s="3">
        <v>2805</v>
      </c>
      <c r="F179" s="3">
        <v>985</v>
      </c>
      <c r="G179" s="3">
        <v>1832</v>
      </c>
      <c r="H179" s="3">
        <v>2080</v>
      </c>
      <c r="I179" s="3">
        <v>2018</v>
      </c>
    </row>
    <row r="180" spans="1:9" x14ac:dyDescent="0.25">
      <c r="A180" s="3" t="s">
        <v>136</v>
      </c>
      <c r="B180" s="3" t="s">
        <v>88</v>
      </c>
      <c r="C180" s="3">
        <v>7232</v>
      </c>
      <c r="D180" s="3">
        <v>5128</v>
      </c>
      <c r="E180" s="3">
        <v>7031</v>
      </c>
      <c r="F180" s="3">
        <v>2337</v>
      </c>
      <c r="G180" s="3">
        <v>2978</v>
      </c>
      <c r="H180" s="3">
        <v>3520</v>
      </c>
      <c r="I180" s="3">
        <v>4453</v>
      </c>
    </row>
    <row r="181" spans="1:9" x14ac:dyDescent="0.25">
      <c r="A181" s="3" t="s">
        <v>136</v>
      </c>
      <c r="B181" s="3" t="s">
        <v>89</v>
      </c>
      <c r="C181" s="3">
        <v>16873</v>
      </c>
      <c r="D181" s="3">
        <v>9790</v>
      </c>
      <c r="E181" s="3">
        <v>16482</v>
      </c>
      <c r="F181" s="3">
        <v>13685</v>
      </c>
      <c r="G181" s="3">
        <v>13138</v>
      </c>
      <c r="H181" s="3">
        <v>21649</v>
      </c>
      <c r="I181" s="3">
        <v>10729</v>
      </c>
    </row>
    <row r="182" spans="1:9" x14ac:dyDescent="0.25">
      <c r="A182" s="3" t="s">
        <v>136</v>
      </c>
      <c r="B182" s="3" t="s">
        <v>90</v>
      </c>
      <c r="C182" s="3">
        <v>5624</v>
      </c>
      <c r="D182" s="3">
        <v>5427</v>
      </c>
      <c r="E182" s="3">
        <v>5917</v>
      </c>
      <c r="F182" s="3">
        <v>4255</v>
      </c>
      <c r="G182" s="3">
        <v>2777</v>
      </c>
      <c r="H182" s="3">
        <v>2593</v>
      </c>
      <c r="I182" s="3">
        <v>1975</v>
      </c>
    </row>
    <row r="183" spans="1:9" x14ac:dyDescent="0.25">
      <c r="A183" s="3" t="s">
        <v>136</v>
      </c>
      <c r="B183" s="3" t="s">
        <v>91</v>
      </c>
      <c r="C183" s="3">
        <v>12485</v>
      </c>
      <c r="D183" s="3">
        <v>6178</v>
      </c>
      <c r="E183" s="3">
        <v>13254</v>
      </c>
      <c r="F183" s="3">
        <v>4388</v>
      </c>
      <c r="G183" s="3">
        <v>4597</v>
      </c>
      <c r="H183" s="3">
        <v>4140</v>
      </c>
      <c r="I183" s="3">
        <v>2466</v>
      </c>
    </row>
    <row r="184" spans="1:9" x14ac:dyDescent="0.25">
      <c r="A184" s="3" t="s">
        <v>136</v>
      </c>
      <c r="B184" s="3" t="s">
        <v>92</v>
      </c>
      <c r="C184" s="3"/>
      <c r="D184" s="3"/>
      <c r="E184" s="3"/>
      <c r="F184" s="3"/>
      <c r="G184" s="3"/>
      <c r="H184" s="3">
        <v>2707</v>
      </c>
      <c r="I184" s="3">
        <v>532</v>
      </c>
    </row>
    <row r="185" spans="1:9" x14ac:dyDescent="0.25">
      <c r="A185" s="3" t="s">
        <v>136</v>
      </c>
      <c r="B185" s="3" t="s">
        <v>93</v>
      </c>
      <c r="C185" s="3">
        <v>12288</v>
      </c>
      <c r="D185" s="3">
        <v>8245</v>
      </c>
      <c r="E185" s="3">
        <v>11572</v>
      </c>
      <c r="F185" s="3">
        <v>4302</v>
      </c>
      <c r="G185" s="3">
        <v>7167</v>
      </c>
      <c r="H185" s="3">
        <v>4036</v>
      </c>
      <c r="I185" s="3">
        <v>2384</v>
      </c>
    </row>
    <row r="186" spans="1:9" x14ac:dyDescent="0.25">
      <c r="A186" s="3" t="s">
        <v>136</v>
      </c>
      <c r="B186" s="3" t="s">
        <v>94</v>
      </c>
      <c r="C186" s="3">
        <v>5454</v>
      </c>
      <c r="D186" s="3">
        <v>3737</v>
      </c>
      <c r="E186" s="3">
        <v>4873</v>
      </c>
      <c r="F186" s="3">
        <v>845</v>
      </c>
      <c r="G186" s="3">
        <v>2453</v>
      </c>
      <c r="H186" s="3">
        <v>2599</v>
      </c>
      <c r="I186" s="3">
        <v>1188</v>
      </c>
    </row>
    <row r="187" spans="1:9" x14ac:dyDescent="0.25">
      <c r="A187" s="3" t="s">
        <v>136</v>
      </c>
      <c r="B187" s="3" t="s">
        <v>95</v>
      </c>
      <c r="C187" s="3">
        <v>1280</v>
      </c>
      <c r="D187" s="3">
        <v>677</v>
      </c>
      <c r="E187" s="3">
        <v>795</v>
      </c>
      <c r="F187" s="3">
        <v>598</v>
      </c>
      <c r="G187" s="3">
        <v>713</v>
      </c>
      <c r="H187" s="3">
        <v>530</v>
      </c>
      <c r="I187" s="3">
        <v>426</v>
      </c>
    </row>
    <row r="188" spans="1:9" x14ac:dyDescent="0.25">
      <c r="A188" s="3" t="s">
        <v>136</v>
      </c>
      <c r="B188" s="3" t="s">
        <v>96</v>
      </c>
      <c r="C188" s="3">
        <v>4211</v>
      </c>
      <c r="D188" s="3">
        <v>2022</v>
      </c>
      <c r="E188" s="3">
        <v>1990</v>
      </c>
      <c r="F188" s="3">
        <v>794</v>
      </c>
      <c r="G188" s="3">
        <v>901</v>
      </c>
      <c r="H188" s="3">
        <v>1145</v>
      </c>
      <c r="I188" s="3">
        <v>860</v>
      </c>
    </row>
    <row r="189" spans="1:9" x14ac:dyDescent="0.25">
      <c r="A189" s="3" t="s">
        <v>136</v>
      </c>
      <c r="B189" s="3" t="s">
        <v>97</v>
      </c>
      <c r="C189" s="3">
        <v>428</v>
      </c>
      <c r="D189" s="3">
        <v>122</v>
      </c>
      <c r="E189" s="3">
        <v>197</v>
      </c>
      <c r="F189" s="3">
        <v>41</v>
      </c>
      <c r="G189" s="3">
        <v>330</v>
      </c>
      <c r="H189" s="3">
        <v>140</v>
      </c>
      <c r="I189" s="3">
        <v>132</v>
      </c>
    </row>
    <row r="190" spans="1:9" x14ac:dyDescent="0.25">
      <c r="A190" s="3" t="s">
        <v>136</v>
      </c>
      <c r="B190" s="3" t="s">
        <v>98</v>
      </c>
      <c r="C190" s="3">
        <v>262</v>
      </c>
      <c r="D190" s="3">
        <v>111</v>
      </c>
      <c r="E190" s="3">
        <v>184</v>
      </c>
      <c r="F190" s="3">
        <v>128</v>
      </c>
      <c r="G190" s="3">
        <v>209</v>
      </c>
      <c r="H190" s="3">
        <v>160</v>
      </c>
      <c r="I190" s="3"/>
    </row>
    <row r="191" spans="1:9" x14ac:dyDescent="0.25">
      <c r="A191" s="3" t="s">
        <v>130</v>
      </c>
      <c r="B191" s="3" t="s">
        <v>83</v>
      </c>
      <c r="C191" s="3"/>
      <c r="D191" s="3"/>
      <c r="E191" s="3"/>
      <c r="F191" s="3">
        <v>375</v>
      </c>
      <c r="G191" s="3"/>
      <c r="H191" s="3">
        <v>148</v>
      </c>
      <c r="I191" s="3"/>
    </row>
    <row r="192" spans="1:9" x14ac:dyDescent="0.25">
      <c r="A192" s="3" t="s">
        <v>130</v>
      </c>
      <c r="B192" s="3" t="s">
        <v>84</v>
      </c>
      <c r="C192" s="3">
        <v>95</v>
      </c>
      <c r="D192" s="3"/>
      <c r="E192" s="3"/>
      <c r="F192" s="3">
        <v>386</v>
      </c>
      <c r="G192" s="3"/>
      <c r="H192" s="3">
        <v>433</v>
      </c>
      <c r="I192" s="3"/>
    </row>
    <row r="193" spans="1:9" x14ac:dyDescent="0.25">
      <c r="A193" s="3" t="s">
        <v>130</v>
      </c>
      <c r="B193" s="3" t="s">
        <v>85</v>
      </c>
      <c r="C193" s="3">
        <v>413</v>
      </c>
      <c r="D193" s="3"/>
      <c r="E193" s="3"/>
      <c r="F193" s="3">
        <v>250</v>
      </c>
      <c r="G193" s="3"/>
      <c r="H193" s="3">
        <v>457</v>
      </c>
      <c r="I193" s="3"/>
    </row>
    <row r="194" spans="1:9" x14ac:dyDescent="0.25">
      <c r="A194" s="3" t="s">
        <v>130</v>
      </c>
      <c r="B194" s="3" t="s">
        <v>86</v>
      </c>
      <c r="C194" s="3">
        <v>663</v>
      </c>
      <c r="D194" s="3"/>
      <c r="E194" s="3"/>
      <c r="F194" s="3">
        <v>351</v>
      </c>
      <c r="G194" s="3"/>
      <c r="H194" s="3">
        <v>291</v>
      </c>
      <c r="I194" s="3"/>
    </row>
    <row r="195" spans="1:9" x14ac:dyDescent="0.25">
      <c r="A195" s="3" t="s">
        <v>130</v>
      </c>
      <c r="B195" s="3" t="s">
        <v>87</v>
      </c>
      <c r="C195" s="3">
        <v>100</v>
      </c>
      <c r="D195" s="3"/>
      <c r="E195" s="3"/>
      <c r="F195" s="3">
        <v>1558</v>
      </c>
      <c r="G195" s="3"/>
      <c r="H195" s="3">
        <v>477</v>
      </c>
      <c r="I195" s="3"/>
    </row>
    <row r="196" spans="1:9" x14ac:dyDescent="0.25">
      <c r="A196" s="3" t="s">
        <v>130</v>
      </c>
      <c r="B196" s="3" t="s">
        <v>88</v>
      </c>
      <c r="C196" s="3">
        <v>2720</v>
      </c>
      <c r="D196" s="3"/>
      <c r="E196" s="3"/>
      <c r="F196" s="3">
        <v>1557</v>
      </c>
      <c r="G196" s="3"/>
      <c r="H196" s="3">
        <v>1464</v>
      </c>
      <c r="I196" s="3"/>
    </row>
    <row r="197" spans="1:9" x14ac:dyDescent="0.25">
      <c r="A197" s="3" t="s">
        <v>130</v>
      </c>
      <c r="B197" s="3" t="s">
        <v>89</v>
      </c>
      <c r="C197" s="3">
        <v>16215</v>
      </c>
      <c r="D197" s="3"/>
      <c r="E197" s="3"/>
      <c r="F197" s="3">
        <v>4395</v>
      </c>
      <c r="G197" s="3"/>
      <c r="H197" s="3">
        <v>2825</v>
      </c>
      <c r="I197" s="3"/>
    </row>
    <row r="198" spans="1:9" x14ac:dyDescent="0.25">
      <c r="A198" s="3" t="s">
        <v>130</v>
      </c>
      <c r="B198" s="3" t="s">
        <v>90</v>
      </c>
      <c r="C198" s="3">
        <v>902</v>
      </c>
      <c r="D198" s="3"/>
      <c r="E198" s="3"/>
      <c r="F198" s="3">
        <v>588</v>
      </c>
      <c r="G198" s="3"/>
      <c r="H198" s="3">
        <v>930</v>
      </c>
      <c r="I198" s="3"/>
    </row>
    <row r="199" spans="1:9" x14ac:dyDescent="0.25">
      <c r="A199" s="3" t="s">
        <v>130</v>
      </c>
      <c r="B199" s="3" t="s">
        <v>91</v>
      </c>
      <c r="C199" s="3">
        <v>833</v>
      </c>
      <c r="D199" s="3"/>
      <c r="E199" s="3"/>
      <c r="F199" s="3">
        <v>1088</v>
      </c>
      <c r="G199" s="3"/>
      <c r="H199" s="3">
        <v>903</v>
      </c>
      <c r="I199" s="3"/>
    </row>
    <row r="200" spans="1:9" x14ac:dyDescent="0.25">
      <c r="A200" s="3" t="s">
        <v>130</v>
      </c>
      <c r="B200" s="3" t="s">
        <v>93</v>
      </c>
      <c r="C200" s="3">
        <v>2392</v>
      </c>
      <c r="D200" s="3"/>
      <c r="E200" s="3"/>
      <c r="F200" s="3">
        <v>1616</v>
      </c>
      <c r="G200" s="3"/>
      <c r="H200" s="3">
        <v>1273</v>
      </c>
      <c r="I200" s="3"/>
    </row>
    <row r="201" spans="1:9" x14ac:dyDescent="0.25">
      <c r="A201" s="3" t="s">
        <v>130</v>
      </c>
      <c r="B201" s="3" t="s">
        <v>94</v>
      </c>
      <c r="C201" s="3">
        <v>1222</v>
      </c>
      <c r="D201" s="3"/>
      <c r="E201" s="3"/>
      <c r="F201" s="3">
        <v>1705</v>
      </c>
      <c r="G201" s="3"/>
      <c r="H201" s="3">
        <v>1115</v>
      </c>
      <c r="I201" s="3"/>
    </row>
    <row r="202" spans="1:9" x14ac:dyDescent="0.25">
      <c r="A202" s="3" t="s">
        <v>130</v>
      </c>
      <c r="B202" s="3" t="s">
        <v>95</v>
      </c>
      <c r="C202" s="3">
        <v>818</v>
      </c>
      <c r="D202" s="3"/>
      <c r="E202" s="3"/>
      <c r="F202" s="3">
        <v>585</v>
      </c>
      <c r="G202" s="3"/>
      <c r="H202" s="3">
        <v>255</v>
      </c>
      <c r="I202" s="3"/>
    </row>
    <row r="203" spans="1:9" x14ac:dyDescent="0.25">
      <c r="A203" s="3" t="s">
        <v>130</v>
      </c>
      <c r="B203" s="3" t="s">
        <v>96</v>
      </c>
      <c r="C203" s="3">
        <v>407</v>
      </c>
      <c r="D203" s="3"/>
      <c r="E203" s="3"/>
      <c r="F203" s="3">
        <v>754</v>
      </c>
      <c r="G203" s="3"/>
      <c r="H203" s="3">
        <v>1123</v>
      </c>
      <c r="I203" s="3"/>
    </row>
    <row r="204" spans="1:9" x14ac:dyDescent="0.25">
      <c r="A204" s="3" t="s">
        <v>130</v>
      </c>
      <c r="B204" s="3" t="s">
        <v>97</v>
      </c>
      <c r="C204" s="3">
        <v>159</v>
      </c>
      <c r="D204" s="3"/>
      <c r="E204" s="3"/>
      <c r="F204" s="3">
        <v>94</v>
      </c>
      <c r="G204" s="3"/>
      <c r="H204" s="3">
        <v>44</v>
      </c>
      <c r="I204" s="3"/>
    </row>
    <row r="205" spans="1:9" x14ac:dyDescent="0.25">
      <c r="A205" s="3" t="s">
        <v>130</v>
      </c>
      <c r="B205" s="3" t="s">
        <v>98</v>
      </c>
      <c r="C205" s="3">
        <v>30</v>
      </c>
      <c r="D205" s="3"/>
      <c r="E205" s="3"/>
      <c r="F205" s="3">
        <v>306</v>
      </c>
      <c r="G205" s="3"/>
      <c r="H205" s="3">
        <v>161</v>
      </c>
      <c r="I205" s="3"/>
    </row>
    <row r="206" spans="1:9" x14ac:dyDescent="0.25">
      <c r="A206" s="3" t="s">
        <v>130</v>
      </c>
      <c r="B206" s="3" t="s">
        <v>92</v>
      </c>
      <c r="C206" s="3"/>
      <c r="D206" s="3"/>
      <c r="E206" s="3"/>
      <c r="F206" s="3"/>
      <c r="G206" s="3"/>
      <c r="H206" s="3">
        <v>441</v>
      </c>
      <c r="I206" s="3"/>
    </row>
    <row r="209" spans="1:9" x14ac:dyDescent="0.25">
      <c r="A209" s="31" t="s">
        <v>80</v>
      </c>
      <c r="B209" s="31"/>
      <c r="C209" s="31"/>
      <c r="D209" s="31"/>
      <c r="E209" s="31"/>
      <c r="F209" s="31"/>
      <c r="G209" s="31"/>
      <c r="H209" s="31"/>
      <c r="I209" s="31"/>
    </row>
    <row r="210" spans="1:9" x14ac:dyDescent="0.25">
      <c r="A210" s="4" t="s">
        <v>64</v>
      </c>
      <c r="B210" s="4" t="s">
        <v>5</v>
      </c>
      <c r="C210" s="4" t="s">
        <v>65</v>
      </c>
      <c r="D210" s="4" t="s">
        <v>66</v>
      </c>
      <c r="E210" s="4" t="s">
        <v>67</v>
      </c>
      <c r="F210" s="4" t="s">
        <v>68</v>
      </c>
      <c r="G210" s="4" t="s">
        <v>69</v>
      </c>
      <c r="H210" s="4" t="s">
        <v>70</v>
      </c>
      <c r="I210" s="4" t="s">
        <v>72</v>
      </c>
    </row>
    <row r="211" spans="1:9" x14ac:dyDescent="0.25">
      <c r="A211" s="3" t="s">
        <v>132</v>
      </c>
      <c r="B211" s="3" t="s">
        <v>83</v>
      </c>
      <c r="C211" s="3">
        <v>188</v>
      </c>
      <c r="D211" s="3">
        <v>314</v>
      </c>
      <c r="E211" s="3">
        <v>1689</v>
      </c>
      <c r="F211" s="3">
        <v>1942</v>
      </c>
      <c r="G211" s="3">
        <v>563</v>
      </c>
      <c r="H211" s="3">
        <v>1972</v>
      </c>
      <c r="I211" s="3">
        <v>2167</v>
      </c>
    </row>
    <row r="212" spans="1:9" x14ac:dyDescent="0.25">
      <c r="A212" s="3" t="s">
        <v>132</v>
      </c>
      <c r="B212" s="3" t="s">
        <v>84</v>
      </c>
      <c r="C212" s="3">
        <v>565</v>
      </c>
      <c r="D212" s="3">
        <v>666</v>
      </c>
      <c r="E212" s="3">
        <v>2848</v>
      </c>
      <c r="F212" s="3">
        <v>2308</v>
      </c>
      <c r="G212" s="3">
        <v>2025</v>
      </c>
      <c r="H212" s="3">
        <v>2421</v>
      </c>
      <c r="I212" s="3">
        <v>2351</v>
      </c>
    </row>
    <row r="213" spans="1:9" x14ac:dyDescent="0.25">
      <c r="A213" s="3" t="s">
        <v>132</v>
      </c>
      <c r="B213" s="3" t="s">
        <v>85</v>
      </c>
      <c r="C213" s="3">
        <v>1155</v>
      </c>
      <c r="D213" s="3">
        <v>1185</v>
      </c>
      <c r="E213" s="3">
        <v>3327</v>
      </c>
      <c r="F213" s="3">
        <v>1934</v>
      </c>
      <c r="G213" s="3">
        <v>1719</v>
      </c>
      <c r="H213" s="3">
        <v>2216</v>
      </c>
      <c r="I213" s="3">
        <v>2620</v>
      </c>
    </row>
    <row r="214" spans="1:9" x14ac:dyDescent="0.25">
      <c r="A214" s="3" t="s">
        <v>132</v>
      </c>
      <c r="B214" s="3" t="s">
        <v>86</v>
      </c>
      <c r="C214" s="3">
        <v>983</v>
      </c>
      <c r="D214" s="3">
        <v>907</v>
      </c>
      <c r="E214" s="3">
        <v>2118</v>
      </c>
      <c r="F214" s="3">
        <v>1773</v>
      </c>
      <c r="G214" s="3">
        <v>3394</v>
      </c>
      <c r="H214" s="3">
        <v>1835</v>
      </c>
      <c r="I214" s="3">
        <v>2563</v>
      </c>
    </row>
    <row r="215" spans="1:9" x14ac:dyDescent="0.25">
      <c r="A215" s="3" t="s">
        <v>132</v>
      </c>
      <c r="B215" s="3" t="s">
        <v>87</v>
      </c>
      <c r="C215" s="3">
        <v>1577</v>
      </c>
      <c r="D215" s="3">
        <v>1886</v>
      </c>
      <c r="E215" s="3">
        <v>1658</v>
      </c>
      <c r="F215" s="3">
        <v>2369</v>
      </c>
      <c r="G215" s="3">
        <v>3033</v>
      </c>
      <c r="H215" s="3">
        <v>2453</v>
      </c>
      <c r="I215" s="3">
        <v>2451</v>
      </c>
    </row>
    <row r="216" spans="1:9" x14ac:dyDescent="0.25">
      <c r="A216" s="3" t="s">
        <v>132</v>
      </c>
      <c r="B216" s="3" t="s">
        <v>88</v>
      </c>
      <c r="C216" s="3">
        <v>5373</v>
      </c>
      <c r="D216" s="3">
        <v>5830</v>
      </c>
      <c r="E216" s="3">
        <v>3737</v>
      </c>
      <c r="F216" s="3">
        <v>5526</v>
      </c>
      <c r="G216" s="3">
        <v>7943</v>
      </c>
      <c r="H216" s="3">
        <v>5707</v>
      </c>
      <c r="I216" s="3">
        <v>6465</v>
      </c>
    </row>
    <row r="217" spans="1:9" x14ac:dyDescent="0.25">
      <c r="A217" s="3" t="s">
        <v>132</v>
      </c>
      <c r="B217" s="3" t="s">
        <v>89</v>
      </c>
      <c r="C217" s="3">
        <v>10747</v>
      </c>
      <c r="D217" s="3">
        <v>11142</v>
      </c>
      <c r="E217" s="3">
        <v>6455</v>
      </c>
      <c r="F217" s="3">
        <v>9740</v>
      </c>
      <c r="G217" s="3">
        <v>16036</v>
      </c>
      <c r="H217" s="3">
        <v>12191</v>
      </c>
      <c r="I217" s="3">
        <v>12014</v>
      </c>
    </row>
    <row r="218" spans="1:9" x14ac:dyDescent="0.25">
      <c r="A218" s="3" t="s">
        <v>132</v>
      </c>
      <c r="B218" s="3" t="s">
        <v>90</v>
      </c>
      <c r="C218" s="3">
        <v>3647</v>
      </c>
      <c r="D218" s="3">
        <v>4039</v>
      </c>
      <c r="E218" s="3">
        <v>2522</v>
      </c>
      <c r="F218" s="3">
        <v>3887</v>
      </c>
      <c r="G218" s="3">
        <v>5691</v>
      </c>
      <c r="H218" s="3">
        <v>4199</v>
      </c>
      <c r="I218" s="3">
        <v>4348</v>
      </c>
    </row>
    <row r="219" spans="1:9" x14ac:dyDescent="0.25">
      <c r="A219" s="3" t="s">
        <v>132</v>
      </c>
      <c r="B219" s="3" t="s">
        <v>91</v>
      </c>
      <c r="C219" s="3">
        <v>3197</v>
      </c>
      <c r="D219" s="3">
        <v>3831</v>
      </c>
      <c r="E219" s="3">
        <v>3404</v>
      </c>
      <c r="F219" s="3">
        <v>3575</v>
      </c>
      <c r="G219" s="3">
        <v>4566</v>
      </c>
      <c r="H219" s="3">
        <v>4062</v>
      </c>
      <c r="I219" s="3">
        <v>4560</v>
      </c>
    </row>
    <row r="220" spans="1:9" x14ac:dyDescent="0.25">
      <c r="A220" s="3" t="s">
        <v>132</v>
      </c>
      <c r="B220" s="3" t="s">
        <v>92</v>
      </c>
      <c r="C220" s="3"/>
      <c r="D220" s="3"/>
      <c r="E220" s="3"/>
      <c r="F220" s="3"/>
      <c r="G220" s="3"/>
      <c r="H220" s="3">
        <v>2288</v>
      </c>
      <c r="I220" s="3">
        <v>2926</v>
      </c>
    </row>
    <row r="221" spans="1:9" x14ac:dyDescent="0.25">
      <c r="A221" s="3" t="s">
        <v>132</v>
      </c>
      <c r="B221" s="3" t="s">
        <v>93</v>
      </c>
      <c r="C221" s="3">
        <v>6902</v>
      </c>
      <c r="D221" s="3">
        <v>7748</v>
      </c>
      <c r="E221" s="3">
        <v>4430</v>
      </c>
      <c r="F221" s="3">
        <v>8063</v>
      </c>
      <c r="G221" s="3">
        <v>10055</v>
      </c>
      <c r="H221" s="3">
        <v>6241</v>
      </c>
      <c r="I221" s="3">
        <v>6241</v>
      </c>
    </row>
    <row r="222" spans="1:9" x14ac:dyDescent="0.25">
      <c r="A222" s="3" t="s">
        <v>132</v>
      </c>
      <c r="B222" s="3" t="s">
        <v>94</v>
      </c>
      <c r="C222" s="3">
        <v>3403</v>
      </c>
      <c r="D222" s="3">
        <v>3412</v>
      </c>
      <c r="E222" s="3">
        <v>2790</v>
      </c>
      <c r="F222" s="3">
        <v>4165</v>
      </c>
      <c r="G222" s="3">
        <v>5519</v>
      </c>
      <c r="H222" s="3">
        <v>3969</v>
      </c>
      <c r="I222" s="3">
        <v>4070</v>
      </c>
    </row>
    <row r="223" spans="1:9" x14ac:dyDescent="0.25">
      <c r="A223" s="3" t="s">
        <v>132</v>
      </c>
      <c r="B223" s="3" t="s">
        <v>95</v>
      </c>
      <c r="C223" s="3">
        <v>1603</v>
      </c>
      <c r="D223" s="3">
        <v>1613</v>
      </c>
      <c r="E223" s="3">
        <v>3592</v>
      </c>
      <c r="F223" s="3">
        <v>3004</v>
      </c>
      <c r="G223" s="3">
        <v>2697</v>
      </c>
      <c r="H223" s="3">
        <v>2735</v>
      </c>
      <c r="I223" s="3">
        <v>3204</v>
      </c>
    </row>
    <row r="224" spans="1:9" x14ac:dyDescent="0.25">
      <c r="A224" s="3" t="s">
        <v>132</v>
      </c>
      <c r="B224" s="3" t="s">
        <v>96</v>
      </c>
      <c r="C224" s="3">
        <v>4120</v>
      </c>
      <c r="D224" s="3">
        <v>3852</v>
      </c>
      <c r="E224" s="3">
        <v>3114</v>
      </c>
      <c r="F224" s="3">
        <v>3251</v>
      </c>
      <c r="G224" s="3">
        <v>5075</v>
      </c>
      <c r="H224" s="3">
        <v>3151</v>
      </c>
      <c r="I224" s="3">
        <v>3101</v>
      </c>
    </row>
    <row r="225" spans="1:9" x14ac:dyDescent="0.25">
      <c r="A225" s="3" t="s">
        <v>132</v>
      </c>
      <c r="B225" s="3" t="s">
        <v>97</v>
      </c>
      <c r="C225" s="3">
        <v>905</v>
      </c>
      <c r="D225" s="3">
        <v>796</v>
      </c>
      <c r="E225" s="3">
        <v>2363</v>
      </c>
      <c r="F225" s="3">
        <v>1596</v>
      </c>
      <c r="G225" s="3">
        <v>979</v>
      </c>
      <c r="H225" s="3">
        <v>1560</v>
      </c>
      <c r="I225" s="3">
        <v>1355</v>
      </c>
    </row>
    <row r="226" spans="1:9" x14ac:dyDescent="0.25">
      <c r="A226" s="3" t="s">
        <v>132</v>
      </c>
      <c r="B226" s="3" t="s">
        <v>98</v>
      </c>
      <c r="C226" s="3">
        <v>717</v>
      </c>
      <c r="D226" s="3">
        <v>580</v>
      </c>
      <c r="E226" s="3">
        <v>1507</v>
      </c>
      <c r="F226" s="3">
        <v>1803</v>
      </c>
      <c r="G226" s="3">
        <v>1758</v>
      </c>
      <c r="H226" s="3">
        <v>2050</v>
      </c>
      <c r="I226" s="3">
        <v>1857</v>
      </c>
    </row>
    <row r="227" spans="1:9" x14ac:dyDescent="0.25">
      <c r="A227" s="3" t="s">
        <v>135</v>
      </c>
      <c r="B227" s="3" t="s">
        <v>83</v>
      </c>
      <c r="C227" s="3">
        <v>283</v>
      </c>
      <c r="D227" s="3">
        <v>258</v>
      </c>
      <c r="E227" s="3">
        <v>435</v>
      </c>
      <c r="F227" s="3">
        <v>644</v>
      </c>
      <c r="G227" s="3">
        <v>261</v>
      </c>
      <c r="H227" s="3">
        <v>568</v>
      </c>
      <c r="I227" s="3">
        <v>471</v>
      </c>
    </row>
    <row r="228" spans="1:9" x14ac:dyDescent="0.25">
      <c r="A228" s="3" t="s">
        <v>135</v>
      </c>
      <c r="B228" s="3" t="s">
        <v>84</v>
      </c>
      <c r="C228" s="3">
        <v>621</v>
      </c>
      <c r="D228" s="3">
        <v>547</v>
      </c>
      <c r="E228" s="3">
        <v>718</v>
      </c>
      <c r="F228" s="3">
        <v>429</v>
      </c>
      <c r="G228" s="3">
        <v>468</v>
      </c>
      <c r="H228" s="3">
        <v>468</v>
      </c>
      <c r="I228" s="3">
        <v>368</v>
      </c>
    </row>
    <row r="229" spans="1:9" x14ac:dyDescent="0.25">
      <c r="A229" s="3" t="s">
        <v>135</v>
      </c>
      <c r="B229" s="3" t="s">
        <v>85</v>
      </c>
      <c r="C229" s="3">
        <v>600</v>
      </c>
      <c r="D229" s="3">
        <v>579</v>
      </c>
      <c r="E229" s="3">
        <v>512</v>
      </c>
      <c r="F229" s="3">
        <v>278</v>
      </c>
      <c r="G229" s="3">
        <v>235</v>
      </c>
      <c r="H229" s="3">
        <v>379</v>
      </c>
      <c r="I229" s="3">
        <v>398</v>
      </c>
    </row>
    <row r="230" spans="1:9" x14ac:dyDescent="0.25">
      <c r="A230" s="3" t="s">
        <v>135</v>
      </c>
      <c r="B230" s="3" t="s">
        <v>86</v>
      </c>
      <c r="C230" s="3">
        <v>704</v>
      </c>
      <c r="D230" s="3">
        <v>581</v>
      </c>
      <c r="E230" s="3">
        <v>613</v>
      </c>
      <c r="F230" s="3">
        <v>475</v>
      </c>
      <c r="G230" s="3">
        <v>561</v>
      </c>
      <c r="H230" s="3">
        <v>360</v>
      </c>
      <c r="I230" s="3">
        <v>596</v>
      </c>
    </row>
    <row r="231" spans="1:9" x14ac:dyDescent="0.25">
      <c r="A231" s="3" t="s">
        <v>135</v>
      </c>
      <c r="B231" s="3" t="s">
        <v>87</v>
      </c>
      <c r="C231" s="3">
        <v>1438</v>
      </c>
      <c r="D231" s="3">
        <v>1119</v>
      </c>
      <c r="E231" s="3">
        <v>694</v>
      </c>
      <c r="F231" s="3">
        <v>630</v>
      </c>
      <c r="G231" s="3">
        <v>683</v>
      </c>
      <c r="H231" s="3">
        <v>630</v>
      </c>
      <c r="I231" s="3">
        <v>473</v>
      </c>
    </row>
    <row r="232" spans="1:9" x14ac:dyDescent="0.25">
      <c r="A232" s="3" t="s">
        <v>135</v>
      </c>
      <c r="B232" s="3" t="s">
        <v>88</v>
      </c>
      <c r="C232" s="3">
        <v>2141</v>
      </c>
      <c r="D232" s="3">
        <v>1992</v>
      </c>
      <c r="E232" s="3">
        <v>800</v>
      </c>
      <c r="F232" s="3">
        <v>889</v>
      </c>
      <c r="G232" s="3">
        <v>1005</v>
      </c>
      <c r="H232" s="3">
        <v>811</v>
      </c>
      <c r="I232" s="3">
        <v>845</v>
      </c>
    </row>
    <row r="233" spans="1:9" x14ac:dyDescent="0.25">
      <c r="A233" s="3" t="s">
        <v>135</v>
      </c>
      <c r="B233" s="3" t="s">
        <v>89</v>
      </c>
      <c r="C233" s="3">
        <v>2768</v>
      </c>
      <c r="D233" s="3">
        <v>2428</v>
      </c>
      <c r="E233" s="3">
        <v>1256</v>
      </c>
      <c r="F233" s="3">
        <v>1165</v>
      </c>
      <c r="G233" s="3">
        <v>1579</v>
      </c>
      <c r="H233" s="3">
        <v>1211</v>
      </c>
      <c r="I233" s="3">
        <v>1129</v>
      </c>
    </row>
    <row r="234" spans="1:9" x14ac:dyDescent="0.25">
      <c r="A234" s="3" t="s">
        <v>135</v>
      </c>
      <c r="B234" s="3" t="s">
        <v>90</v>
      </c>
      <c r="C234" s="3">
        <v>3007</v>
      </c>
      <c r="D234" s="3">
        <v>2372</v>
      </c>
      <c r="E234" s="3">
        <v>1031</v>
      </c>
      <c r="F234" s="3">
        <v>1137</v>
      </c>
      <c r="G234" s="3">
        <v>1392</v>
      </c>
      <c r="H234" s="3">
        <v>987</v>
      </c>
      <c r="I234" s="3">
        <v>702</v>
      </c>
    </row>
    <row r="235" spans="1:9" x14ac:dyDescent="0.25">
      <c r="A235" s="3" t="s">
        <v>135</v>
      </c>
      <c r="B235" s="3" t="s">
        <v>91</v>
      </c>
      <c r="C235" s="3">
        <v>2753</v>
      </c>
      <c r="D235" s="3">
        <v>2494</v>
      </c>
      <c r="E235" s="3">
        <v>1329</v>
      </c>
      <c r="F235" s="3">
        <v>1006</v>
      </c>
      <c r="G235" s="3">
        <v>1012</v>
      </c>
      <c r="H235" s="3">
        <v>995</v>
      </c>
      <c r="I235" s="3">
        <v>577</v>
      </c>
    </row>
    <row r="236" spans="1:9" x14ac:dyDescent="0.25">
      <c r="A236" s="3" t="s">
        <v>135</v>
      </c>
      <c r="B236" s="3" t="s">
        <v>92</v>
      </c>
      <c r="C236" s="3"/>
      <c r="D236" s="3"/>
      <c r="E236" s="3"/>
      <c r="F236" s="3"/>
      <c r="G236" s="3"/>
      <c r="H236" s="3">
        <v>518</v>
      </c>
      <c r="I236" s="3">
        <v>371</v>
      </c>
    </row>
    <row r="237" spans="1:9" x14ac:dyDescent="0.25">
      <c r="A237" s="3" t="s">
        <v>135</v>
      </c>
      <c r="B237" s="3" t="s">
        <v>93</v>
      </c>
      <c r="C237" s="3">
        <v>4182</v>
      </c>
      <c r="D237" s="3">
        <v>3828</v>
      </c>
      <c r="E237" s="3">
        <v>1185</v>
      </c>
      <c r="F237" s="3">
        <v>1422</v>
      </c>
      <c r="G237" s="3">
        <v>1319</v>
      </c>
      <c r="H237" s="3">
        <v>861</v>
      </c>
      <c r="I237" s="3">
        <v>794</v>
      </c>
    </row>
    <row r="238" spans="1:9" x14ac:dyDescent="0.25">
      <c r="A238" s="3" t="s">
        <v>135</v>
      </c>
      <c r="B238" s="3" t="s">
        <v>94</v>
      </c>
      <c r="C238" s="3">
        <v>3380</v>
      </c>
      <c r="D238" s="3">
        <v>2786</v>
      </c>
      <c r="E238" s="3">
        <v>1125</v>
      </c>
      <c r="F238" s="3">
        <v>1213</v>
      </c>
      <c r="G238" s="3">
        <v>1484</v>
      </c>
      <c r="H238" s="3">
        <v>1165</v>
      </c>
      <c r="I238" s="3">
        <v>830</v>
      </c>
    </row>
    <row r="239" spans="1:9" x14ac:dyDescent="0.25">
      <c r="A239" s="3" t="s">
        <v>135</v>
      </c>
      <c r="B239" s="3" t="s">
        <v>95</v>
      </c>
      <c r="C239" s="3">
        <v>827</v>
      </c>
      <c r="D239" s="3">
        <v>861</v>
      </c>
      <c r="E239" s="3">
        <v>738</v>
      </c>
      <c r="F239" s="3">
        <v>620</v>
      </c>
      <c r="G239" s="3">
        <v>654</v>
      </c>
      <c r="H239" s="3">
        <v>649</v>
      </c>
      <c r="I239" s="3">
        <v>648</v>
      </c>
    </row>
    <row r="240" spans="1:9" x14ac:dyDescent="0.25">
      <c r="A240" s="3" t="s">
        <v>135</v>
      </c>
      <c r="B240" s="3" t="s">
        <v>96</v>
      </c>
      <c r="C240" s="3">
        <v>2008</v>
      </c>
      <c r="D240" s="3">
        <v>1553</v>
      </c>
      <c r="E240" s="3">
        <v>1240</v>
      </c>
      <c r="F240" s="3">
        <v>796</v>
      </c>
      <c r="G240" s="3">
        <v>1094</v>
      </c>
      <c r="H240" s="3">
        <v>970</v>
      </c>
      <c r="I240" s="3">
        <v>817</v>
      </c>
    </row>
    <row r="241" spans="1:9" x14ac:dyDescent="0.25">
      <c r="A241" s="3" t="s">
        <v>135</v>
      </c>
      <c r="B241" s="3" t="s">
        <v>97</v>
      </c>
      <c r="C241" s="3">
        <v>260</v>
      </c>
      <c r="D241" s="3">
        <v>279</v>
      </c>
      <c r="E241" s="3">
        <v>478</v>
      </c>
      <c r="F241" s="3">
        <v>259</v>
      </c>
      <c r="G241" s="3">
        <v>163</v>
      </c>
      <c r="H241" s="3">
        <v>221</v>
      </c>
      <c r="I241" s="3">
        <v>90</v>
      </c>
    </row>
    <row r="242" spans="1:9" x14ac:dyDescent="0.25">
      <c r="A242" s="3" t="s">
        <v>135</v>
      </c>
      <c r="B242" s="3" t="s">
        <v>98</v>
      </c>
      <c r="C242" s="3">
        <v>262</v>
      </c>
      <c r="D242" s="3">
        <v>176</v>
      </c>
      <c r="E242" s="3">
        <v>77</v>
      </c>
      <c r="F242" s="3">
        <v>97</v>
      </c>
      <c r="G242" s="3">
        <v>131</v>
      </c>
      <c r="H242" s="3">
        <v>260</v>
      </c>
      <c r="I242" s="3">
        <v>107</v>
      </c>
    </row>
    <row r="243" spans="1:9" x14ac:dyDescent="0.25">
      <c r="A243" s="3" t="s">
        <v>136</v>
      </c>
      <c r="B243" s="3" t="s">
        <v>83</v>
      </c>
      <c r="C243" s="3">
        <v>291</v>
      </c>
      <c r="D243" s="3">
        <v>160</v>
      </c>
      <c r="E243" s="3">
        <v>135</v>
      </c>
      <c r="F243" s="3">
        <v>44</v>
      </c>
      <c r="G243" s="3">
        <v>53</v>
      </c>
      <c r="H243" s="3">
        <v>71</v>
      </c>
      <c r="I243" s="3">
        <v>80</v>
      </c>
    </row>
    <row r="244" spans="1:9" x14ac:dyDescent="0.25">
      <c r="A244" s="3" t="s">
        <v>136</v>
      </c>
      <c r="B244" s="3" t="s">
        <v>84</v>
      </c>
      <c r="C244" s="3">
        <v>282</v>
      </c>
      <c r="D244" s="3">
        <v>86</v>
      </c>
      <c r="E244" s="3">
        <v>109</v>
      </c>
      <c r="F244" s="3">
        <v>34</v>
      </c>
      <c r="G244" s="3">
        <v>49</v>
      </c>
      <c r="H244" s="3">
        <v>57</v>
      </c>
      <c r="I244" s="3">
        <v>87</v>
      </c>
    </row>
    <row r="245" spans="1:9" x14ac:dyDescent="0.25">
      <c r="A245" s="3" t="s">
        <v>136</v>
      </c>
      <c r="B245" s="3" t="s">
        <v>85</v>
      </c>
      <c r="C245" s="3">
        <v>138</v>
      </c>
      <c r="D245" s="3">
        <v>86</v>
      </c>
      <c r="E245" s="3">
        <v>66</v>
      </c>
      <c r="F245" s="3">
        <v>12</v>
      </c>
      <c r="G245" s="3">
        <v>71</v>
      </c>
      <c r="H245" s="3">
        <v>24</v>
      </c>
      <c r="I245" s="3">
        <v>52</v>
      </c>
    </row>
    <row r="246" spans="1:9" x14ac:dyDescent="0.25">
      <c r="A246" s="3" t="s">
        <v>136</v>
      </c>
      <c r="B246" s="3" t="s">
        <v>86</v>
      </c>
      <c r="C246" s="3">
        <v>156</v>
      </c>
      <c r="D246" s="3">
        <v>62</v>
      </c>
      <c r="E246" s="3">
        <v>92</v>
      </c>
      <c r="F246" s="3">
        <v>23</v>
      </c>
      <c r="G246" s="3">
        <v>34</v>
      </c>
      <c r="H246" s="3">
        <v>33</v>
      </c>
      <c r="I246" s="3">
        <v>52</v>
      </c>
    </row>
    <row r="247" spans="1:9" x14ac:dyDescent="0.25">
      <c r="A247" s="3" t="s">
        <v>136</v>
      </c>
      <c r="B247" s="3" t="s">
        <v>87</v>
      </c>
      <c r="C247" s="3">
        <v>230</v>
      </c>
      <c r="D247" s="3">
        <v>207</v>
      </c>
      <c r="E247" s="3">
        <v>66</v>
      </c>
      <c r="F247" s="3">
        <v>18</v>
      </c>
      <c r="G247" s="3">
        <v>29</v>
      </c>
      <c r="H247" s="3">
        <v>37</v>
      </c>
      <c r="I247" s="3">
        <v>25</v>
      </c>
    </row>
    <row r="248" spans="1:9" x14ac:dyDescent="0.25">
      <c r="A248" s="3" t="s">
        <v>136</v>
      </c>
      <c r="B248" s="3" t="s">
        <v>88</v>
      </c>
      <c r="C248" s="3">
        <v>131</v>
      </c>
      <c r="D248" s="3">
        <v>99</v>
      </c>
      <c r="E248" s="3">
        <v>59</v>
      </c>
      <c r="F248" s="3">
        <v>27</v>
      </c>
      <c r="G248" s="3">
        <v>50</v>
      </c>
      <c r="H248" s="3">
        <v>43</v>
      </c>
      <c r="I248" s="3">
        <v>46</v>
      </c>
    </row>
    <row r="249" spans="1:9" x14ac:dyDescent="0.25">
      <c r="A249" s="3" t="s">
        <v>136</v>
      </c>
      <c r="B249" s="3" t="s">
        <v>89</v>
      </c>
      <c r="C249" s="3">
        <v>187</v>
      </c>
      <c r="D249" s="3">
        <v>111</v>
      </c>
      <c r="E249" s="3">
        <v>79</v>
      </c>
      <c r="F249" s="3">
        <v>56</v>
      </c>
      <c r="G249" s="3">
        <v>108</v>
      </c>
      <c r="H249" s="3">
        <v>107</v>
      </c>
      <c r="I249" s="3">
        <v>59</v>
      </c>
    </row>
    <row r="250" spans="1:9" x14ac:dyDescent="0.25">
      <c r="A250" s="3" t="s">
        <v>136</v>
      </c>
      <c r="B250" s="3" t="s">
        <v>90</v>
      </c>
      <c r="C250" s="3">
        <v>281</v>
      </c>
      <c r="D250" s="3">
        <v>234</v>
      </c>
      <c r="E250" s="3">
        <v>103</v>
      </c>
      <c r="F250" s="3">
        <v>64</v>
      </c>
      <c r="G250" s="3">
        <v>82</v>
      </c>
      <c r="H250" s="3">
        <v>42</v>
      </c>
      <c r="I250" s="3">
        <v>27</v>
      </c>
    </row>
    <row r="251" spans="1:9" x14ac:dyDescent="0.25">
      <c r="A251" s="3" t="s">
        <v>136</v>
      </c>
      <c r="B251" s="3" t="s">
        <v>91</v>
      </c>
      <c r="C251" s="3">
        <v>510</v>
      </c>
      <c r="D251" s="3">
        <v>273</v>
      </c>
      <c r="E251" s="3">
        <v>254</v>
      </c>
      <c r="F251" s="3">
        <v>64</v>
      </c>
      <c r="G251" s="3">
        <v>109</v>
      </c>
      <c r="H251" s="3">
        <v>72</v>
      </c>
      <c r="I251" s="3">
        <v>32</v>
      </c>
    </row>
    <row r="252" spans="1:9" x14ac:dyDescent="0.25">
      <c r="A252" s="3" t="s">
        <v>136</v>
      </c>
      <c r="B252" s="3" t="s">
        <v>92</v>
      </c>
      <c r="C252" s="3"/>
      <c r="D252" s="3"/>
      <c r="E252" s="3"/>
      <c r="F252" s="3"/>
      <c r="G252" s="3"/>
      <c r="H252" s="3">
        <v>50</v>
      </c>
      <c r="I252" s="3">
        <v>11</v>
      </c>
    </row>
    <row r="253" spans="1:9" x14ac:dyDescent="0.25">
      <c r="A253" s="3" t="s">
        <v>136</v>
      </c>
      <c r="B253" s="3" t="s">
        <v>93</v>
      </c>
      <c r="C253" s="3">
        <v>452</v>
      </c>
      <c r="D253" s="3">
        <v>286</v>
      </c>
      <c r="E253" s="3">
        <v>164</v>
      </c>
      <c r="F253" s="3">
        <v>87</v>
      </c>
      <c r="G253" s="3">
        <v>116</v>
      </c>
      <c r="H253" s="3">
        <v>60</v>
      </c>
      <c r="I253" s="3">
        <v>41</v>
      </c>
    </row>
    <row r="254" spans="1:9" x14ac:dyDescent="0.25">
      <c r="A254" s="3" t="s">
        <v>136</v>
      </c>
      <c r="B254" s="3" t="s">
        <v>94</v>
      </c>
      <c r="C254" s="3">
        <v>203</v>
      </c>
      <c r="D254" s="3">
        <v>116</v>
      </c>
      <c r="E254" s="3">
        <v>80</v>
      </c>
      <c r="F254" s="3">
        <v>22</v>
      </c>
      <c r="G254" s="3">
        <v>37</v>
      </c>
      <c r="H254" s="3">
        <v>36</v>
      </c>
      <c r="I254" s="3">
        <v>16</v>
      </c>
    </row>
    <row r="255" spans="1:9" x14ac:dyDescent="0.25">
      <c r="A255" s="3" t="s">
        <v>136</v>
      </c>
      <c r="B255" s="3" t="s">
        <v>95</v>
      </c>
      <c r="C255" s="3">
        <v>32</v>
      </c>
      <c r="D255" s="3">
        <v>22</v>
      </c>
      <c r="E255" s="3">
        <v>34</v>
      </c>
      <c r="F255" s="3">
        <v>20</v>
      </c>
      <c r="G255" s="3">
        <v>24</v>
      </c>
      <c r="H255" s="3">
        <v>12</v>
      </c>
      <c r="I255" s="3">
        <v>9</v>
      </c>
    </row>
    <row r="256" spans="1:9" x14ac:dyDescent="0.25">
      <c r="A256" s="3" t="s">
        <v>136</v>
      </c>
      <c r="B256" s="3" t="s">
        <v>96</v>
      </c>
      <c r="C256" s="3">
        <v>124</v>
      </c>
      <c r="D256" s="3">
        <v>53</v>
      </c>
      <c r="E256" s="3">
        <v>38</v>
      </c>
      <c r="F256" s="3">
        <v>13</v>
      </c>
      <c r="G256" s="3">
        <v>18</v>
      </c>
      <c r="H256" s="3">
        <v>15</v>
      </c>
      <c r="I256" s="3">
        <v>6</v>
      </c>
    </row>
    <row r="257" spans="1:9" x14ac:dyDescent="0.25">
      <c r="A257" s="3" t="s">
        <v>136</v>
      </c>
      <c r="B257" s="3" t="s">
        <v>97</v>
      </c>
      <c r="C257" s="3">
        <v>19</v>
      </c>
      <c r="D257" s="3">
        <v>5</v>
      </c>
      <c r="E257" s="3">
        <v>16</v>
      </c>
      <c r="F257" s="3">
        <v>4</v>
      </c>
      <c r="G257" s="3">
        <v>10</v>
      </c>
      <c r="H257" s="3">
        <v>6</v>
      </c>
      <c r="I257" s="3">
        <v>4</v>
      </c>
    </row>
    <row r="258" spans="1:9" x14ac:dyDescent="0.25">
      <c r="A258" s="3" t="s">
        <v>136</v>
      </c>
      <c r="B258" s="3" t="s">
        <v>98</v>
      </c>
      <c r="C258" s="3">
        <v>9</v>
      </c>
      <c r="D258" s="3">
        <v>6</v>
      </c>
      <c r="E258" s="3">
        <v>4</v>
      </c>
      <c r="F258" s="3">
        <v>7</v>
      </c>
      <c r="G258" s="3">
        <v>3</v>
      </c>
      <c r="H258" s="3">
        <v>7</v>
      </c>
      <c r="I258" s="3"/>
    </row>
    <row r="259" spans="1:9" x14ac:dyDescent="0.25">
      <c r="A259" s="3" t="s">
        <v>130</v>
      </c>
      <c r="B259" s="3" t="s">
        <v>83</v>
      </c>
      <c r="C259" s="3"/>
      <c r="D259" s="3"/>
      <c r="E259" s="3"/>
      <c r="F259" s="3">
        <v>8</v>
      </c>
      <c r="G259" s="3"/>
      <c r="H259" s="3">
        <v>6</v>
      </c>
      <c r="I259" s="3"/>
    </row>
    <row r="260" spans="1:9" x14ac:dyDescent="0.25">
      <c r="A260" s="3" t="s">
        <v>130</v>
      </c>
      <c r="B260" s="3" t="s">
        <v>84</v>
      </c>
      <c r="C260" s="3">
        <v>3</v>
      </c>
      <c r="D260" s="3"/>
      <c r="E260" s="3"/>
      <c r="F260" s="3">
        <v>15</v>
      </c>
      <c r="G260" s="3"/>
      <c r="H260" s="3">
        <v>9</v>
      </c>
      <c r="I260" s="3"/>
    </row>
    <row r="261" spans="1:9" x14ac:dyDescent="0.25">
      <c r="A261" s="3" t="s">
        <v>130</v>
      </c>
      <c r="B261" s="3" t="s">
        <v>85</v>
      </c>
      <c r="C261" s="3">
        <v>12</v>
      </c>
      <c r="D261" s="3"/>
      <c r="E261" s="3"/>
      <c r="F261" s="3">
        <v>6</v>
      </c>
      <c r="G261" s="3"/>
      <c r="H261" s="3">
        <v>9</v>
      </c>
      <c r="I261" s="3"/>
    </row>
    <row r="262" spans="1:9" x14ac:dyDescent="0.25">
      <c r="A262" s="3" t="s">
        <v>130</v>
      </c>
      <c r="B262" s="3" t="s">
        <v>86</v>
      </c>
      <c r="C262" s="3">
        <v>8</v>
      </c>
      <c r="D262" s="3"/>
      <c r="E262" s="3"/>
      <c r="F262" s="3">
        <v>11</v>
      </c>
      <c r="G262" s="3"/>
      <c r="H262" s="3">
        <v>6</v>
      </c>
      <c r="I262" s="3"/>
    </row>
    <row r="263" spans="1:9" x14ac:dyDescent="0.25">
      <c r="A263" s="3" t="s">
        <v>130</v>
      </c>
      <c r="B263" s="3" t="s">
        <v>87</v>
      </c>
      <c r="C263" s="3">
        <v>5</v>
      </c>
      <c r="D263" s="3"/>
      <c r="E263" s="3"/>
      <c r="F263" s="3">
        <v>21</v>
      </c>
      <c r="G263" s="3"/>
      <c r="H263" s="3">
        <v>7</v>
      </c>
      <c r="I263" s="3"/>
    </row>
    <row r="264" spans="1:9" x14ac:dyDescent="0.25">
      <c r="A264" s="3" t="s">
        <v>130</v>
      </c>
      <c r="B264" s="3" t="s">
        <v>88</v>
      </c>
      <c r="C264" s="3">
        <v>26</v>
      </c>
      <c r="D264" s="3"/>
      <c r="E264" s="3"/>
      <c r="F264" s="3">
        <v>20</v>
      </c>
      <c r="G264" s="3"/>
      <c r="H264" s="3">
        <v>15</v>
      </c>
      <c r="I264" s="3"/>
    </row>
    <row r="265" spans="1:9" x14ac:dyDescent="0.25">
      <c r="A265" s="3" t="s">
        <v>130</v>
      </c>
      <c r="B265" s="3" t="s">
        <v>89</v>
      </c>
      <c r="C265" s="3">
        <v>108</v>
      </c>
      <c r="D265" s="3"/>
      <c r="E265" s="3"/>
      <c r="F265" s="3">
        <v>20</v>
      </c>
      <c r="G265" s="3"/>
      <c r="H265" s="3">
        <v>21</v>
      </c>
      <c r="I265" s="3"/>
    </row>
    <row r="266" spans="1:9" x14ac:dyDescent="0.25">
      <c r="A266" s="3" t="s">
        <v>130</v>
      </c>
      <c r="B266" s="3" t="s">
        <v>90</v>
      </c>
      <c r="C266" s="3">
        <v>15</v>
      </c>
      <c r="D266" s="3"/>
      <c r="E266" s="3"/>
      <c r="F266" s="3">
        <v>9</v>
      </c>
      <c r="G266" s="3"/>
      <c r="H266" s="3">
        <v>16</v>
      </c>
      <c r="I266" s="3"/>
    </row>
    <row r="267" spans="1:9" x14ac:dyDescent="0.25">
      <c r="A267" s="3" t="s">
        <v>130</v>
      </c>
      <c r="B267" s="3" t="s">
        <v>91</v>
      </c>
      <c r="C267" s="3">
        <v>12</v>
      </c>
      <c r="D267" s="3"/>
      <c r="E267" s="3"/>
      <c r="F267" s="3">
        <v>13</v>
      </c>
      <c r="G267" s="3"/>
      <c r="H267" s="3">
        <v>14</v>
      </c>
      <c r="I267" s="3"/>
    </row>
    <row r="268" spans="1:9" x14ac:dyDescent="0.25">
      <c r="A268" s="3" t="s">
        <v>130</v>
      </c>
      <c r="B268" s="3" t="s">
        <v>93</v>
      </c>
      <c r="C268" s="3">
        <v>41</v>
      </c>
      <c r="D268" s="3"/>
      <c r="E268" s="3"/>
      <c r="F268" s="3">
        <v>27</v>
      </c>
      <c r="G268" s="3"/>
      <c r="H268" s="3">
        <v>15</v>
      </c>
      <c r="I268" s="3"/>
    </row>
    <row r="269" spans="1:9" x14ac:dyDescent="0.25">
      <c r="A269" s="3" t="s">
        <v>130</v>
      </c>
      <c r="B269" s="3" t="s">
        <v>94</v>
      </c>
      <c r="C269" s="3">
        <v>26</v>
      </c>
      <c r="D269" s="3"/>
      <c r="E269" s="3"/>
      <c r="F269" s="3">
        <v>36</v>
      </c>
      <c r="G269" s="3"/>
      <c r="H269" s="3">
        <v>19</v>
      </c>
      <c r="I269" s="3"/>
    </row>
    <row r="270" spans="1:9" x14ac:dyDescent="0.25">
      <c r="A270" s="3" t="s">
        <v>130</v>
      </c>
      <c r="B270" s="3" t="s">
        <v>95</v>
      </c>
      <c r="C270" s="3">
        <v>15</v>
      </c>
      <c r="D270" s="3"/>
      <c r="E270" s="3"/>
      <c r="F270" s="3">
        <v>16</v>
      </c>
      <c r="G270" s="3"/>
      <c r="H270" s="3">
        <v>7</v>
      </c>
      <c r="I270" s="3"/>
    </row>
    <row r="271" spans="1:9" x14ac:dyDescent="0.25">
      <c r="A271" s="3" t="s">
        <v>130</v>
      </c>
      <c r="B271" s="3" t="s">
        <v>96</v>
      </c>
      <c r="C271" s="3">
        <v>19</v>
      </c>
      <c r="D271" s="3"/>
      <c r="E271" s="3"/>
      <c r="F271" s="3">
        <v>17</v>
      </c>
      <c r="G271" s="3"/>
      <c r="H271" s="3">
        <v>10</v>
      </c>
      <c r="I271" s="3"/>
    </row>
    <row r="272" spans="1:9" x14ac:dyDescent="0.25">
      <c r="A272" s="3" t="s">
        <v>130</v>
      </c>
      <c r="B272" s="3" t="s">
        <v>97</v>
      </c>
      <c r="C272" s="3">
        <v>5</v>
      </c>
      <c r="D272" s="3"/>
      <c r="E272" s="3"/>
      <c r="F272" s="3">
        <v>6</v>
      </c>
      <c r="G272" s="3"/>
      <c r="H272" s="3">
        <v>2</v>
      </c>
      <c r="I272" s="3"/>
    </row>
    <row r="273" spans="1:9" x14ac:dyDescent="0.25">
      <c r="A273" s="3" t="s">
        <v>130</v>
      </c>
      <c r="B273" s="3" t="s">
        <v>98</v>
      </c>
      <c r="C273" s="3">
        <v>2</v>
      </c>
      <c r="D273" s="3"/>
      <c r="E273" s="3"/>
      <c r="F273" s="3">
        <v>9</v>
      </c>
      <c r="G273" s="3"/>
      <c r="H273" s="3">
        <v>8</v>
      </c>
      <c r="I273" s="3"/>
    </row>
    <row r="274" spans="1:9" x14ac:dyDescent="0.25">
      <c r="A274" s="3" t="s">
        <v>130</v>
      </c>
      <c r="B274" s="3" t="s">
        <v>92</v>
      </c>
      <c r="C274" s="3"/>
      <c r="D274" s="3"/>
      <c r="E274" s="3"/>
      <c r="F274" s="3"/>
      <c r="G274" s="3"/>
      <c r="H274" s="3">
        <v>9</v>
      </c>
      <c r="I274" s="3"/>
    </row>
  </sheetData>
  <mergeCells count="4">
    <mergeCell ref="A5:I5"/>
    <mergeCell ref="A73:I73"/>
    <mergeCell ref="A141:I141"/>
    <mergeCell ref="A209:I209"/>
  </mergeCells>
  <pageMargins left="0.7" right="0.7" top="0.75" bottom="0.75" header="0.3" footer="0.3"/>
  <pageSetup paperSize="9" orientation="portrait" horizontalDpi="300" verticalDpi="30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J22"/>
  <sheetViews>
    <sheetView workbookViewId="0"/>
  </sheetViews>
  <sheetFormatPr baseColWidth="10" defaultColWidth="11.42578125" defaultRowHeight="15" x14ac:dyDescent="0.25"/>
  <cols>
    <col min="1" max="1" width="8.42578125" bestFit="1" customWidth="1"/>
    <col min="2" max="2" width="12.42578125" bestFit="1" customWidth="1"/>
  </cols>
  <sheetData>
    <row r="1" spans="1:10" x14ac:dyDescent="0.25">
      <c r="A1" s="5" t="str">
        <f>HYPERLINK("#'Indice'!A1", "Indice")</f>
        <v>Indice</v>
      </c>
    </row>
    <row r="2" spans="1:10" x14ac:dyDescent="0.25">
      <c r="A2" s="15" t="s">
        <v>137</v>
      </c>
    </row>
    <row r="3" spans="1:10" x14ac:dyDescent="0.25">
      <c r="A3" s="8" t="s">
        <v>138</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1" t="s">
        <v>139</v>
      </c>
      <c r="B7" s="1" t="s">
        <v>74</v>
      </c>
      <c r="C7" s="1">
        <v>3.6960889762308198</v>
      </c>
      <c r="D7" s="1">
        <v>3.5379247782044101</v>
      </c>
      <c r="E7" s="1">
        <v>3.3953318762610598</v>
      </c>
      <c r="F7" s="1">
        <v>3.25885693297375</v>
      </c>
      <c r="G7" s="1">
        <v>3.19585601882252</v>
      </c>
      <c r="H7" s="1">
        <v>3.0902214533402699</v>
      </c>
      <c r="I7" s="1">
        <v>2.9437011691007</v>
      </c>
      <c r="J7" s="1">
        <v>2.8386214644475301</v>
      </c>
    </row>
    <row r="10" spans="1:10" x14ac:dyDescent="0.25">
      <c r="A10" s="31" t="s">
        <v>78</v>
      </c>
      <c r="B10" s="31"/>
      <c r="C10" s="31"/>
      <c r="D10" s="31"/>
      <c r="E10" s="31"/>
      <c r="F10" s="31"/>
      <c r="G10" s="31"/>
      <c r="H10" s="31"/>
      <c r="I10" s="31"/>
      <c r="J10" s="31"/>
    </row>
    <row r="11" spans="1:10" x14ac:dyDescent="0.25">
      <c r="A11" s="4" t="s">
        <v>64</v>
      </c>
      <c r="B11" s="4" t="s">
        <v>5</v>
      </c>
      <c r="C11" s="4" t="s">
        <v>65</v>
      </c>
      <c r="D11" s="4" t="s">
        <v>66</v>
      </c>
      <c r="E11" s="4" t="s">
        <v>67</v>
      </c>
      <c r="F11" s="4" t="s">
        <v>68</v>
      </c>
      <c r="G11" s="4" t="s">
        <v>69</v>
      </c>
      <c r="H11" s="4" t="s">
        <v>70</v>
      </c>
      <c r="I11" s="4" t="s">
        <v>71</v>
      </c>
      <c r="J11" s="4" t="s">
        <v>72</v>
      </c>
    </row>
    <row r="12" spans="1:10" x14ac:dyDescent="0.25">
      <c r="A12" s="2" t="s">
        <v>139</v>
      </c>
      <c r="B12" s="2" t="s">
        <v>74</v>
      </c>
      <c r="C12" s="2">
        <v>1.4536527590352399E-2</v>
      </c>
      <c r="D12" s="2">
        <v>1.5584525723988199E-2</v>
      </c>
      <c r="E12" s="2">
        <v>2.0832881041334399E-2</v>
      </c>
      <c r="F12" s="2">
        <v>1.51411729784733E-2</v>
      </c>
      <c r="G12" s="2">
        <v>1.3649166680532E-2</v>
      </c>
      <c r="H12" s="2">
        <v>1.2599247144494599E-2</v>
      </c>
      <c r="I12" s="2">
        <v>1.2398558020348199E-2</v>
      </c>
      <c r="J12" s="2">
        <v>9.0252075052371997E-3</v>
      </c>
    </row>
    <row r="15" spans="1:10" x14ac:dyDescent="0.25">
      <c r="A15" s="31" t="s">
        <v>79</v>
      </c>
      <c r="B15" s="31"/>
      <c r="C15" s="31"/>
      <c r="D15" s="31"/>
      <c r="E15" s="31"/>
      <c r="F15" s="31"/>
      <c r="G15" s="31"/>
      <c r="H15" s="31"/>
      <c r="I15" s="31"/>
      <c r="J15" s="31"/>
    </row>
    <row r="16" spans="1:10" x14ac:dyDescent="0.25">
      <c r="A16" s="4" t="s">
        <v>64</v>
      </c>
      <c r="B16" s="4" t="s">
        <v>5</v>
      </c>
      <c r="C16" s="4" t="s">
        <v>65</v>
      </c>
      <c r="D16" s="4" t="s">
        <v>66</v>
      </c>
      <c r="E16" s="4" t="s">
        <v>67</v>
      </c>
      <c r="F16" s="4" t="s">
        <v>68</v>
      </c>
      <c r="G16" s="4" t="s">
        <v>69</v>
      </c>
      <c r="H16" s="4" t="s">
        <v>70</v>
      </c>
      <c r="I16" s="4" t="s">
        <v>71</v>
      </c>
      <c r="J16" s="4" t="s">
        <v>72</v>
      </c>
    </row>
    <row r="17" spans="1:10" x14ac:dyDescent="0.25">
      <c r="A17" s="3" t="s">
        <v>139</v>
      </c>
      <c r="B17" s="3" t="s">
        <v>74</v>
      </c>
      <c r="C17" s="3">
        <v>4431116</v>
      </c>
      <c r="D17" s="3">
        <v>4785262</v>
      </c>
      <c r="E17" s="3">
        <v>5097894</v>
      </c>
      <c r="F17" s="3">
        <v>5420697</v>
      </c>
      <c r="G17" s="3">
        <v>5640904</v>
      </c>
      <c r="H17" s="3">
        <v>5997742</v>
      </c>
      <c r="I17" s="3">
        <v>6635271</v>
      </c>
      <c r="J17" s="3">
        <v>6998093</v>
      </c>
    </row>
    <row r="20" spans="1:10" x14ac:dyDescent="0.25">
      <c r="A20" s="31" t="s">
        <v>80</v>
      </c>
      <c r="B20" s="31"/>
      <c r="C20" s="31"/>
      <c r="D20" s="31"/>
      <c r="E20" s="31"/>
      <c r="F20" s="31"/>
      <c r="G20" s="31"/>
      <c r="H20" s="31"/>
      <c r="I20" s="31"/>
      <c r="J20" s="31"/>
    </row>
    <row r="21" spans="1:10" x14ac:dyDescent="0.25">
      <c r="A21" s="4" t="s">
        <v>64</v>
      </c>
      <c r="B21" s="4" t="s">
        <v>5</v>
      </c>
      <c r="C21" s="4" t="s">
        <v>65</v>
      </c>
      <c r="D21" s="4" t="s">
        <v>66</v>
      </c>
      <c r="E21" s="4" t="s">
        <v>67</v>
      </c>
      <c r="F21" s="4" t="s">
        <v>68</v>
      </c>
      <c r="G21" s="4" t="s">
        <v>69</v>
      </c>
      <c r="H21" s="4" t="s">
        <v>70</v>
      </c>
      <c r="I21" s="4" t="s">
        <v>71</v>
      </c>
      <c r="J21" s="4" t="s">
        <v>72</v>
      </c>
    </row>
    <row r="22" spans="1:10" x14ac:dyDescent="0.25">
      <c r="A22" s="3" t="s">
        <v>139</v>
      </c>
      <c r="B22" s="3" t="s">
        <v>74</v>
      </c>
      <c r="C22" s="3">
        <v>73658</v>
      </c>
      <c r="D22" s="3">
        <v>71460</v>
      </c>
      <c r="E22" s="3">
        <v>59084</v>
      </c>
      <c r="F22" s="3">
        <v>66725</v>
      </c>
      <c r="G22" s="3">
        <v>83887</v>
      </c>
      <c r="H22" s="3">
        <v>70948</v>
      </c>
      <c r="I22" s="3">
        <v>62911</v>
      </c>
      <c r="J22" s="3">
        <v>72056</v>
      </c>
    </row>
  </sheetData>
  <mergeCells count="4">
    <mergeCell ref="A5:J5"/>
    <mergeCell ref="A10:J10"/>
    <mergeCell ref="A15:J15"/>
    <mergeCell ref="A20:J20"/>
  </mergeCells>
  <pageMargins left="0.7" right="0.7" top="0.75" bottom="0.75" header="0.3" footer="0.3"/>
  <pageSetup paperSize="9" orientation="portrait" horizontalDpi="300" verticalDpi="30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J26"/>
  <sheetViews>
    <sheetView workbookViewId="0"/>
  </sheetViews>
  <sheetFormatPr baseColWidth="10" defaultColWidth="11.42578125" defaultRowHeight="15" x14ac:dyDescent="0.25"/>
  <cols>
    <col min="1" max="1" width="8.42578125" bestFit="1" customWidth="1"/>
    <col min="2" max="2" width="12.42578125" bestFit="1" customWidth="1"/>
  </cols>
  <sheetData>
    <row r="1" spans="1:10" x14ac:dyDescent="0.25">
      <c r="A1" s="5" t="str">
        <f>HYPERLINK("#'Indice'!A1", "Indice")</f>
        <v>Indice</v>
      </c>
    </row>
    <row r="2" spans="1:10" x14ac:dyDescent="0.25">
      <c r="A2" s="15" t="s">
        <v>137</v>
      </c>
    </row>
    <row r="3" spans="1:10" x14ac:dyDescent="0.25">
      <c r="A3" s="8" t="s">
        <v>138</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1" t="s">
        <v>139</v>
      </c>
      <c r="B7" s="1" t="s">
        <v>81</v>
      </c>
      <c r="C7" s="1">
        <v>3.7072766054609301</v>
      </c>
      <c r="D7" s="1">
        <v>3.54937117984168</v>
      </c>
      <c r="E7" s="1">
        <v>3.4003887522045599</v>
      </c>
      <c r="F7" s="1">
        <v>3.2596395773879898</v>
      </c>
      <c r="G7" s="1">
        <v>3.2050047743671701</v>
      </c>
      <c r="H7" s="1">
        <v>3.0856478044870199</v>
      </c>
      <c r="I7" s="1">
        <v>2.9313929285731599</v>
      </c>
      <c r="J7" s="1">
        <v>2.8434297845890599</v>
      </c>
    </row>
    <row r="8" spans="1:10" x14ac:dyDescent="0.25">
      <c r="A8" s="1" t="s">
        <v>139</v>
      </c>
      <c r="B8" s="1" t="s">
        <v>82</v>
      </c>
      <c r="C8" s="1">
        <v>3.62265590593922</v>
      </c>
      <c r="D8" s="1">
        <v>3.4605133163428401</v>
      </c>
      <c r="E8" s="1">
        <v>3.36007862060554</v>
      </c>
      <c r="F8" s="1">
        <v>3.2532620590958801</v>
      </c>
      <c r="G8" s="1">
        <v>3.1308293543908299</v>
      </c>
      <c r="H8" s="1">
        <v>3.1246438948942599</v>
      </c>
      <c r="I8" s="1">
        <v>3.04221795216267</v>
      </c>
      <c r="J8" s="1">
        <v>2.80158384714681</v>
      </c>
    </row>
    <row r="11" spans="1:10" x14ac:dyDescent="0.25">
      <c r="A11" s="31" t="s">
        <v>78</v>
      </c>
      <c r="B11" s="31"/>
      <c r="C11" s="31"/>
      <c r="D11" s="31"/>
      <c r="E11" s="31"/>
      <c r="F11" s="31"/>
      <c r="G11" s="31"/>
      <c r="H11" s="31"/>
      <c r="I11" s="31"/>
      <c r="J11" s="31"/>
    </row>
    <row r="12" spans="1:10" x14ac:dyDescent="0.25">
      <c r="A12" s="4" t="s">
        <v>64</v>
      </c>
      <c r="B12" s="4" t="s">
        <v>5</v>
      </c>
      <c r="C12" s="4" t="s">
        <v>65</v>
      </c>
      <c r="D12" s="4" t="s">
        <v>66</v>
      </c>
      <c r="E12" s="4" t="s">
        <v>67</v>
      </c>
      <c r="F12" s="4" t="s">
        <v>68</v>
      </c>
      <c r="G12" s="4" t="s">
        <v>69</v>
      </c>
      <c r="H12" s="4" t="s">
        <v>70</v>
      </c>
      <c r="I12" s="4" t="s">
        <v>71</v>
      </c>
      <c r="J12" s="4" t="s">
        <v>72</v>
      </c>
    </row>
    <row r="13" spans="1:10" x14ac:dyDescent="0.25">
      <c r="A13" s="2" t="s">
        <v>139</v>
      </c>
      <c r="B13" s="2" t="s">
        <v>81</v>
      </c>
      <c r="C13" s="2">
        <v>1.6602400425017601E-2</v>
      </c>
      <c r="D13" s="2">
        <v>1.7620031396564002E-2</v>
      </c>
      <c r="E13" s="2">
        <v>2.3546764541143399E-2</v>
      </c>
      <c r="F13" s="2">
        <v>1.70409823235056E-2</v>
      </c>
      <c r="G13" s="2">
        <v>1.54195052157218E-2</v>
      </c>
      <c r="H13" s="2">
        <v>1.4049475254689799E-2</v>
      </c>
      <c r="I13" s="2">
        <v>1.35598013003031E-2</v>
      </c>
      <c r="J13" s="2">
        <v>9.9907112973768204E-3</v>
      </c>
    </row>
    <row r="14" spans="1:10" x14ac:dyDescent="0.25">
      <c r="A14" s="2" t="s">
        <v>139</v>
      </c>
      <c r="B14" s="2" t="s">
        <v>82</v>
      </c>
      <c r="C14" s="2">
        <v>1.5809618003168598E-2</v>
      </c>
      <c r="D14" s="2">
        <v>2.2568840149863999E-2</v>
      </c>
      <c r="E14" s="2">
        <v>2.39926069953314E-2</v>
      </c>
      <c r="F14" s="2">
        <v>1.9632139164998001E-2</v>
      </c>
      <c r="G14" s="2">
        <v>1.7151299836728799E-2</v>
      </c>
      <c r="H14" s="2">
        <v>1.78843273702061E-2</v>
      </c>
      <c r="I14" s="2">
        <v>2.3660426427409498E-2</v>
      </c>
      <c r="J14" s="2">
        <v>1.5823735617180801E-2</v>
      </c>
    </row>
    <row r="17" spans="1:10" x14ac:dyDescent="0.25">
      <c r="A17" s="31" t="s">
        <v>79</v>
      </c>
      <c r="B17" s="31"/>
      <c r="C17" s="31"/>
      <c r="D17" s="31"/>
      <c r="E17" s="31"/>
      <c r="F17" s="31"/>
      <c r="G17" s="31"/>
      <c r="H17" s="31"/>
      <c r="I17" s="31"/>
      <c r="J17" s="31"/>
    </row>
    <row r="18" spans="1:10" x14ac:dyDescent="0.25">
      <c r="A18" s="4" t="s">
        <v>64</v>
      </c>
      <c r="B18" s="4" t="s">
        <v>5</v>
      </c>
      <c r="C18" s="4" t="s">
        <v>65</v>
      </c>
      <c r="D18" s="4" t="s">
        <v>66</v>
      </c>
      <c r="E18" s="4" t="s">
        <v>67</v>
      </c>
      <c r="F18" s="4" t="s">
        <v>68</v>
      </c>
      <c r="G18" s="4" t="s">
        <v>69</v>
      </c>
      <c r="H18" s="4" t="s">
        <v>70</v>
      </c>
      <c r="I18" s="4" t="s">
        <v>71</v>
      </c>
      <c r="J18" s="4" t="s">
        <v>72</v>
      </c>
    </row>
    <row r="19" spans="1:10" x14ac:dyDescent="0.25">
      <c r="A19" s="3" t="s">
        <v>139</v>
      </c>
      <c r="B19" s="3" t="s">
        <v>81</v>
      </c>
      <c r="C19" s="3">
        <v>3845282</v>
      </c>
      <c r="D19" s="3">
        <v>4168839</v>
      </c>
      <c r="E19" s="3">
        <v>4458367</v>
      </c>
      <c r="F19" s="3">
        <v>4755473</v>
      </c>
      <c r="G19" s="3">
        <v>4945158</v>
      </c>
      <c r="H19" s="3">
        <v>5294298</v>
      </c>
      <c r="I19" s="3">
        <v>5898357</v>
      </c>
      <c r="J19" s="3">
        <v>6193975</v>
      </c>
    </row>
    <row r="20" spans="1:10" x14ac:dyDescent="0.25">
      <c r="A20" s="3" t="s">
        <v>139</v>
      </c>
      <c r="B20" s="3" t="s">
        <v>82</v>
      </c>
      <c r="C20" s="3">
        <v>585834</v>
      </c>
      <c r="D20" s="3">
        <v>616423</v>
      </c>
      <c r="E20" s="3">
        <v>639527</v>
      </c>
      <c r="F20" s="3">
        <v>665224</v>
      </c>
      <c r="G20" s="3">
        <v>695746</v>
      </c>
      <c r="H20" s="3">
        <v>703444</v>
      </c>
      <c r="I20" s="3">
        <v>736914</v>
      </c>
      <c r="J20" s="3">
        <v>804118</v>
      </c>
    </row>
    <row r="23" spans="1:10" x14ac:dyDescent="0.25">
      <c r="A23" s="31" t="s">
        <v>80</v>
      </c>
      <c r="B23" s="31"/>
      <c r="C23" s="31"/>
      <c r="D23" s="31"/>
      <c r="E23" s="31"/>
      <c r="F23" s="31"/>
      <c r="G23" s="31"/>
      <c r="H23" s="31"/>
      <c r="I23" s="31"/>
      <c r="J23" s="31"/>
    </row>
    <row r="24" spans="1:10" x14ac:dyDescent="0.25">
      <c r="A24" s="4" t="s">
        <v>64</v>
      </c>
      <c r="B24" s="4" t="s">
        <v>5</v>
      </c>
      <c r="C24" s="4" t="s">
        <v>65</v>
      </c>
      <c r="D24" s="4" t="s">
        <v>66</v>
      </c>
      <c r="E24" s="4" t="s">
        <v>67</v>
      </c>
      <c r="F24" s="4" t="s">
        <v>68</v>
      </c>
      <c r="G24" s="4" t="s">
        <v>69</v>
      </c>
      <c r="H24" s="4" t="s">
        <v>70</v>
      </c>
      <c r="I24" s="4" t="s">
        <v>71</v>
      </c>
      <c r="J24" s="4" t="s">
        <v>72</v>
      </c>
    </row>
    <row r="25" spans="1:10" x14ac:dyDescent="0.25">
      <c r="A25" s="3" t="s">
        <v>139</v>
      </c>
      <c r="B25" s="3" t="s">
        <v>81</v>
      </c>
      <c r="C25" s="3">
        <v>44853</v>
      </c>
      <c r="D25" s="3">
        <v>45115</v>
      </c>
      <c r="E25" s="3">
        <v>46561</v>
      </c>
      <c r="F25" s="3">
        <v>53522</v>
      </c>
      <c r="G25" s="3">
        <v>64976</v>
      </c>
      <c r="H25" s="3">
        <v>57460</v>
      </c>
      <c r="I25" s="3">
        <v>52993</v>
      </c>
      <c r="J25" s="3">
        <v>57130</v>
      </c>
    </row>
    <row r="26" spans="1:10" x14ac:dyDescent="0.25">
      <c r="A26" s="3" t="s">
        <v>139</v>
      </c>
      <c r="B26" s="3" t="s">
        <v>82</v>
      </c>
      <c r="C26" s="3">
        <v>28805</v>
      </c>
      <c r="D26" s="3">
        <v>26345</v>
      </c>
      <c r="E26" s="3">
        <v>12523</v>
      </c>
      <c r="F26" s="3">
        <v>13203</v>
      </c>
      <c r="G26" s="3">
        <v>18911</v>
      </c>
      <c r="H26" s="3">
        <v>13488</v>
      </c>
      <c r="I26" s="3">
        <v>9918</v>
      </c>
      <c r="J26" s="3">
        <v>14926</v>
      </c>
    </row>
  </sheetData>
  <mergeCells count="4">
    <mergeCell ref="A5:J5"/>
    <mergeCell ref="A11:J11"/>
    <mergeCell ref="A17:J17"/>
    <mergeCell ref="A23:J23"/>
  </mergeCells>
  <pageMargins left="0.7" right="0.7" top="0.75" bottom="0.75" header="0.3" footer="0.3"/>
  <pageSetup paperSize="9" orientation="portrait" horizontalDpi="300" verticalDpi="30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J82"/>
  <sheetViews>
    <sheetView workbookViewId="0"/>
  </sheetViews>
  <sheetFormatPr baseColWidth="10" defaultColWidth="11.42578125" defaultRowHeight="15" x14ac:dyDescent="0.25"/>
  <cols>
    <col min="1" max="1" width="8.42578125" bestFit="1" customWidth="1"/>
    <col min="2" max="2" width="40.42578125" bestFit="1" customWidth="1"/>
  </cols>
  <sheetData>
    <row r="1" spans="1:10" x14ac:dyDescent="0.25">
      <c r="A1" s="5" t="str">
        <f>HYPERLINK("#'Indice'!A1", "Indice")</f>
        <v>Indice</v>
      </c>
    </row>
    <row r="2" spans="1:10" x14ac:dyDescent="0.25">
      <c r="A2" s="15" t="s">
        <v>137</v>
      </c>
    </row>
    <row r="3" spans="1:10" x14ac:dyDescent="0.25">
      <c r="A3" s="8" t="s">
        <v>138</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1" t="s">
        <v>139</v>
      </c>
      <c r="B7" s="1" t="s">
        <v>83</v>
      </c>
      <c r="C7" s="1">
        <v>3.7469109842795598</v>
      </c>
      <c r="D7" s="1">
        <v>3.93614662626561</v>
      </c>
      <c r="E7" s="1">
        <v>3.5903837036310402</v>
      </c>
      <c r="F7" s="1">
        <v>3.36872342012982</v>
      </c>
      <c r="G7" s="1">
        <v>3.21088077157586</v>
      </c>
      <c r="H7" s="1">
        <v>3.0560748861960598</v>
      </c>
      <c r="I7" s="1">
        <v>3.1103853770741798</v>
      </c>
      <c r="J7" s="1">
        <v>2.9734891709026399</v>
      </c>
    </row>
    <row r="8" spans="1:10" x14ac:dyDescent="0.25">
      <c r="A8" s="1" t="s">
        <v>139</v>
      </c>
      <c r="B8" s="1" t="s">
        <v>84</v>
      </c>
      <c r="C8" s="1">
        <v>3.9272296635086601</v>
      </c>
      <c r="D8" s="1">
        <v>3.6737942835414201</v>
      </c>
      <c r="E8" s="1">
        <v>3.6712931086549498</v>
      </c>
      <c r="F8" s="1">
        <v>3.5204449422750601</v>
      </c>
      <c r="G8" s="1">
        <v>3.2871828999384198</v>
      </c>
      <c r="H8" s="1">
        <v>3.4220494476798602</v>
      </c>
      <c r="I8" s="1">
        <v>3.0922667905218701</v>
      </c>
      <c r="J8" s="1">
        <v>3.0892098489782001</v>
      </c>
    </row>
    <row r="9" spans="1:10" x14ac:dyDescent="0.25">
      <c r="A9" s="1" t="s">
        <v>139</v>
      </c>
      <c r="B9" s="1" t="s">
        <v>85</v>
      </c>
      <c r="C9" s="1">
        <v>4.0930159508450403</v>
      </c>
      <c r="D9" s="1">
        <v>4.2330498491377702</v>
      </c>
      <c r="E9" s="1">
        <v>3.7307289259748599</v>
      </c>
      <c r="F9" s="1">
        <v>3.6593197937415098</v>
      </c>
      <c r="G9" s="1">
        <v>3.3694095609669601</v>
      </c>
      <c r="H9" s="1">
        <v>3.1196056262929002</v>
      </c>
      <c r="I9" s="1">
        <v>3.08227469768554</v>
      </c>
      <c r="J9" s="1">
        <v>2.9089261088581799</v>
      </c>
    </row>
    <row r="10" spans="1:10" x14ac:dyDescent="0.25">
      <c r="A10" s="1" t="s">
        <v>139</v>
      </c>
      <c r="B10" s="1" t="s">
        <v>86</v>
      </c>
      <c r="C10" s="1">
        <v>3.8531526354883501</v>
      </c>
      <c r="D10" s="1">
        <v>3.8918393072454198</v>
      </c>
      <c r="E10" s="1">
        <v>3.48825049582307</v>
      </c>
      <c r="F10" s="1">
        <v>3.4793715011525599</v>
      </c>
      <c r="G10" s="1">
        <v>3.4365488029045399</v>
      </c>
      <c r="H10" s="1">
        <v>3.1312284365818002</v>
      </c>
      <c r="I10" s="1">
        <v>3.0373919072472702</v>
      </c>
      <c r="J10" s="1">
        <v>2.80308179977107</v>
      </c>
    </row>
    <row r="11" spans="1:10" x14ac:dyDescent="0.25">
      <c r="A11" s="1" t="s">
        <v>139</v>
      </c>
      <c r="B11" s="1" t="s">
        <v>87</v>
      </c>
      <c r="C11" s="1">
        <v>3.8527611961819099</v>
      </c>
      <c r="D11" s="1">
        <v>3.4679609821862298</v>
      </c>
      <c r="E11" s="1">
        <v>3.5035631983578299</v>
      </c>
      <c r="F11" s="1">
        <v>3.5471586246804301</v>
      </c>
      <c r="G11" s="1">
        <v>3.3496520465555601</v>
      </c>
      <c r="H11" s="1">
        <v>3.2539480065368802</v>
      </c>
      <c r="I11" s="1">
        <v>3.01937200791544</v>
      </c>
      <c r="J11" s="1">
        <v>2.7514912756387799</v>
      </c>
    </row>
    <row r="12" spans="1:10" x14ac:dyDescent="0.25">
      <c r="A12" s="1" t="s">
        <v>139</v>
      </c>
      <c r="B12" s="1" t="s">
        <v>88</v>
      </c>
      <c r="C12" s="1">
        <v>3.63098099996748</v>
      </c>
      <c r="D12" s="1">
        <v>3.4503565016262501</v>
      </c>
      <c r="E12" s="1">
        <v>3.22172452000799</v>
      </c>
      <c r="F12" s="1">
        <v>3.19247527333183</v>
      </c>
      <c r="G12" s="1">
        <v>3.0825234716966099</v>
      </c>
      <c r="H12" s="1">
        <v>3.01594263580454</v>
      </c>
      <c r="I12" s="1">
        <v>2.88377350192413</v>
      </c>
      <c r="J12" s="1">
        <v>2.82734740075768</v>
      </c>
    </row>
    <row r="13" spans="1:10" x14ac:dyDescent="0.25">
      <c r="A13" s="1" t="s">
        <v>139</v>
      </c>
      <c r="B13" s="1" t="s">
        <v>89</v>
      </c>
      <c r="C13" s="1">
        <v>3.7051046730408901</v>
      </c>
      <c r="D13" s="1">
        <v>3.5654392736237801</v>
      </c>
      <c r="E13" s="1">
        <v>3.4164905749672498</v>
      </c>
      <c r="F13" s="1">
        <v>3.2176813189632201</v>
      </c>
      <c r="G13" s="1">
        <v>3.2448807740649301</v>
      </c>
      <c r="H13" s="1">
        <v>3.1487205174463599</v>
      </c>
      <c r="I13" s="1">
        <v>2.9725112604738402</v>
      </c>
      <c r="J13" s="1">
        <v>2.8999245624885699</v>
      </c>
    </row>
    <row r="14" spans="1:10" x14ac:dyDescent="0.25">
      <c r="A14" s="1" t="s">
        <v>139</v>
      </c>
      <c r="B14" s="1" t="s">
        <v>90</v>
      </c>
      <c r="C14" s="1">
        <v>3.63710488536625</v>
      </c>
      <c r="D14" s="1">
        <v>3.47333671713286</v>
      </c>
      <c r="E14" s="1">
        <v>3.3556810056639699</v>
      </c>
      <c r="F14" s="1">
        <v>3.2409974063472</v>
      </c>
      <c r="G14" s="1">
        <v>3.1481795430693502</v>
      </c>
      <c r="H14" s="1">
        <v>3.0661114485757199</v>
      </c>
      <c r="I14" s="1">
        <v>2.85813198494556</v>
      </c>
      <c r="J14" s="1">
        <v>2.7425327648139199</v>
      </c>
    </row>
    <row r="15" spans="1:10" x14ac:dyDescent="0.25">
      <c r="A15" s="1" t="s">
        <v>139</v>
      </c>
      <c r="B15" s="1" t="s">
        <v>91</v>
      </c>
      <c r="C15" s="1">
        <v>3.6414841305319601</v>
      </c>
      <c r="D15" s="1">
        <v>3.3718034914486599</v>
      </c>
      <c r="E15" s="1">
        <v>3.2712373103910899</v>
      </c>
      <c r="F15" s="1">
        <v>3.10766852451831</v>
      </c>
      <c r="G15" s="1">
        <v>3.1244207417418401</v>
      </c>
      <c r="H15" s="1">
        <v>3.0354689777841699</v>
      </c>
      <c r="I15" s="1">
        <v>2.8578281068817102</v>
      </c>
      <c r="J15" s="1">
        <v>2.7033663588492298</v>
      </c>
    </row>
    <row r="16" spans="1:10" x14ac:dyDescent="0.25">
      <c r="A16" s="1" t="s">
        <v>139</v>
      </c>
      <c r="B16" s="1" t="s">
        <v>92</v>
      </c>
      <c r="C16" s="1"/>
      <c r="D16" s="1"/>
      <c r="E16" s="1"/>
      <c r="F16" s="1"/>
      <c r="G16" s="1"/>
      <c r="H16" s="1">
        <v>2.9985949597919301</v>
      </c>
      <c r="I16" s="1">
        <v>2.8425958787126002</v>
      </c>
      <c r="J16" s="1">
        <v>2.6775494377665798</v>
      </c>
    </row>
    <row r="17" spans="1:10" x14ac:dyDescent="0.25">
      <c r="A17" s="1" t="s">
        <v>139</v>
      </c>
      <c r="B17" s="1" t="s">
        <v>93</v>
      </c>
      <c r="C17" s="1">
        <v>3.7195148640231301</v>
      </c>
      <c r="D17" s="1">
        <v>3.5474973911161798</v>
      </c>
      <c r="E17" s="1">
        <v>3.4705307279020401</v>
      </c>
      <c r="F17" s="1">
        <v>3.34758428417204</v>
      </c>
      <c r="G17" s="1">
        <v>3.15025890526868</v>
      </c>
      <c r="H17" s="1">
        <v>2.9937650326815302</v>
      </c>
      <c r="I17" s="1">
        <v>2.8964651910181098</v>
      </c>
      <c r="J17" s="1">
        <v>2.8475704045449999</v>
      </c>
    </row>
    <row r="18" spans="1:10" x14ac:dyDescent="0.25">
      <c r="A18" s="1" t="s">
        <v>139</v>
      </c>
      <c r="B18" s="1" t="s">
        <v>94</v>
      </c>
      <c r="C18" s="1">
        <v>3.6317573665005698</v>
      </c>
      <c r="D18" s="1">
        <v>3.4903834777721898</v>
      </c>
      <c r="E18" s="1">
        <v>3.3806433817679</v>
      </c>
      <c r="F18" s="1">
        <v>3.24841518611318</v>
      </c>
      <c r="G18" s="1">
        <v>3.1631286388961199</v>
      </c>
      <c r="H18" s="1">
        <v>3.00857066953261</v>
      </c>
      <c r="I18" s="1">
        <v>2.9827552305123199</v>
      </c>
      <c r="J18" s="1">
        <v>2.7932289552474598</v>
      </c>
    </row>
    <row r="19" spans="1:10" x14ac:dyDescent="0.25">
      <c r="A19" s="1" t="s">
        <v>139</v>
      </c>
      <c r="B19" s="1" t="s">
        <v>95</v>
      </c>
      <c r="C19" s="1">
        <v>3.5957580951817998</v>
      </c>
      <c r="D19" s="1">
        <v>3.3908292665550501</v>
      </c>
      <c r="E19" s="1">
        <v>3.32884038812134</v>
      </c>
      <c r="F19" s="1">
        <v>3.1419353279520501</v>
      </c>
      <c r="G19" s="1">
        <v>3.0978646569320101</v>
      </c>
      <c r="H19" s="1">
        <v>3.0073121324166201</v>
      </c>
      <c r="I19" s="1">
        <v>2.8810843766394001</v>
      </c>
      <c r="J19" s="1">
        <v>2.76401335086477</v>
      </c>
    </row>
    <row r="20" spans="1:10" x14ac:dyDescent="0.25">
      <c r="A20" s="1" t="s">
        <v>139</v>
      </c>
      <c r="B20" s="1" t="s">
        <v>96</v>
      </c>
      <c r="C20" s="1">
        <v>3.5854762422529101</v>
      </c>
      <c r="D20" s="1">
        <v>3.4264582233019998</v>
      </c>
      <c r="E20" s="1">
        <v>3.3197268011296499</v>
      </c>
      <c r="F20" s="1">
        <v>3.20299776608777</v>
      </c>
      <c r="G20" s="1">
        <v>3.1253390617319901</v>
      </c>
      <c r="H20" s="1">
        <v>3.02006368324508</v>
      </c>
      <c r="I20" s="1">
        <v>2.9485433144916202</v>
      </c>
      <c r="J20" s="1">
        <v>2.756638234155</v>
      </c>
    </row>
    <row r="21" spans="1:10" x14ac:dyDescent="0.25">
      <c r="A21" s="1" t="s">
        <v>139</v>
      </c>
      <c r="B21" s="1" t="s">
        <v>97</v>
      </c>
      <c r="C21" s="1">
        <v>3.3674501325150001</v>
      </c>
      <c r="D21" s="1">
        <v>3.2292652875948402</v>
      </c>
      <c r="E21" s="1">
        <v>3.1110532442865</v>
      </c>
      <c r="F21" s="1">
        <v>3.0446394280481002</v>
      </c>
      <c r="G21" s="1">
        <v>2.9231524881416799</v>
      </c>
      <c r="H21" s="1">
        <v>2.8356782300504801</v>
      </c>
      <c r="I21" s="1">
        <v>2.63085817878929</v>
      </c>
      <c r="J21" s="1">
        <v>2.65057640421879</v>
      </c>
    </row>
    <row r="22" spans="1:10" x14ac:dyDescent="0.25">
      <c r="A22" s="1" t="s">
        <v>139</v>
      </c>
      <c r="B22" s="1" t="s">
        <v>98</v>
      </c>
      <c r="C22" s="1">
        <v>3.2871797027725802</v>
      </c>
      <c r="D22" s="1">
        <v>3.1716649840647699</v>
      </c>
      <c r="E22" s="1">
        <v>3.03673963670238</v>
      </c>
      <c r="F22" s="1">
        <v>3.1552876649717199</v>
      </c>
      <c r="G22" s="1">
        <v>2.8674262392653702</v>
      </c>
      <c r="H22" s="1">
        <v>2.8898979386288901</v>
      </c>
      <c r="I22" s="1">
        <v>2.6980904401339401</v>
      </c>
      <c r="J22" s="1">
        <v>2.6046111246610502</v>
      </c>
    </row>
    <row r="25" spans="1:10" x14ac:dyDescent="0.25">
      <c r="A25" s="31" t="s">
        <v>78</v>
      </c>
      <c r="B25" s="31"/>
      <c r="C25" s="31"/>
      <c r="D25" s="31"/>
      <c r="E25" s="31"/>
      <c r="F25" s="31"/>
      <c r="G25" s="31"/>
      <c r="H25" s="31"/>
      <c r="I25" s="31"/>
      <c r="J25" s="31"/>
    </row>
    <row r="26" spans="1:10" x14ac:dyDescent="0.25">
      <c r="A26" s="4" t="s">
        <v>64</v>
      </c>
      <c r="B26" s="4" t="s">
        <v>5</v>
      </c>
      <c r="C26" s="4" t="s">
        <v>65</v>
      </c>
      <c r="D26" s="4" t="s">
        <v>66</v>
      </c>
      <c r="E26" s="4" t="s">
        <v>67</v>
      </c>
      <c r="F26" s="4" t="s">
        <v>68</v>
      </c>
      <c r="G26" s="4" t="s">
        <v>69</v>
      </c>
      <c r="H26" s="4" t="s">
        <v>70</v>
      </c>
      <c r="I26" s="4" t="s">
        <v>71</v>
      </c>
      <c r="J26" s="4" t="s">
        <v>72</v>
      </c>
    </row>
    <row r="27" spans="1:10" x14ac:dyDescent="0.25">
      <c r="A27" s="2" t="s">
        <v>139</v>
      </c>
      <c r="B27" s="2" t="s">
        <v>83</v>
      </c>
      <c r="C27" s="2">
        <v>0.13737116566295601</v>
      </c>
      <c r="D27" s="2">
        <v>9.4031215963541595E-2</v>
      </c>
      <c r="E27" s="2">
        <v>3.9265281798749198E-2</v>
      </c>
      <c r="F27" s="2">
        <v>4.2341791882127201E-2</v>
      </c>
      <c r="G27" s="2">
        <v>9.1102363053103402E-2</v>
      </c>
      <c r="H27" s="2">
        <v>4.3717811877619597E-2</v>
      </c>
      <c r="I27" s="2">
        <v>4.6442062878482598E-2</v>
      </c>
      <c r="J27" s="2">
        <v>3.8249905420576297E-2</v>
      </c>
    </row>
    <row r="28" spans="1:10" x14ac:dyDescent="0.25">
      <c r="A28" s="2" t="s">
        <v>139</v>
      </c>
      <c r="B28" s="2" t="s">
        <v>84</v>
      </c>
      <c r="C28" s="2">
        <v>0.104190497125373</v>
      </c>
      <c r="D28" s="2">
        <v>0.193170596385983</v>
      </c>
      <c r="E28" s="2">
        <v>5.8186466433944498E-2</v>
      </c>
      <c r="F28" s="2">
        <v>6.0610512582335498E-2</v>
      </c>
      <c r="G28" s="2">
        <v>7.3912548960858304E-2</v>
      </c>
      <c r="H28" s="2">
        <v>4.8313198535758099E-2</v>
      </c>
      <c r="I28" s="2">
        <v>4.8827282964851899E-2</v>
      </c>
      <c r="J28" s="2">
        <v>3.8049963976090798E-2</v>
      </c>
    </row>
    <row r="29" spans="1:10" x14ac:dyDescent="0.25">
      <c r="A29" s="2" t="s">
        <v>139</v>
      </c>
      <c r="B29" s="2" t="s">
        <v>85</v>
      </c>
      <c r="C29" s="2">
        <v>9.4762821602591404E-2</v>
      </c>
      <c r="D29" s="2">
        <v>0.10608360807318599</v>
      </c>
      <c r="E29" s="2">
        <v>6.5236145586733393E-2</v>
      </c>
      <c r="F29" s="2">
        <v>6.9029078654241599E-2</v>
      </c>
      <c r="G29" s="2">
        <v>6.2915783416855303E-2</v>
      </c>
      <c r="H29" s="2">
        <v>7.3966651282108303E-2</v>
      </c>
      <c r="I29" s="2">
        <v>5.66747953202726E-2</v>
      </c>
      <c r="J29" s="2">
        <v>3.5622353249914203E-2</v>
      </c>
    </row>
    <row r="30" spans="1:10" x14ac:dyDescent="0.25">
      <c r="A30" s="2" t="s">
        <v>139</v>
      </c>
      <c r="B30" s="2" t="s">
        <v>86</v>
      </c>
      <c r="C30" s="2">
        <v>8.2889315619312204E-2</v>
      </c>
      <c r="D30" s="2">
        <v>9.79264723174674E-2</v>
      </c>
      <c r="E30" s="2">
        <v>5.2733567883972397E-2</v>
      </c>
      <c r="F30" s="2">
        <v>8.52367718980519E-2</v>
      </c>
      <c r="G30" s="2">
        <v>4.8387998874797097E-2</v>
      </c>
      <c r="H30" s="2">
        <v>7.543106953631E-2</v>
      </c>
      <c r="I30" s="2">
        <v>4.3302439225321003E-2</v>
      </c>
      <c r="J30" s="2">
        <v>3.9373196845901799E-2</v>
      </c>
    </row>
    <row r="31" spans="1:10" x14ac:dyDescent="0.25">
      <c r="A31" s="2" t="s">
        <v>139</v>
      </c>
      <c r="B31" s="2" t="s">
        <v>87</v>
      </c>
      <c r="C31" s="2">
        <v>5.9586392115630403E-2</v>
      </c>
      <c r="D31" s="2">
        <v>4.92716867044483E-2</v>
      </c>
      <c r="E31" s="2">
        <v>5.2540935369434598E-2</v>
      </c>
      <c r="F31" s="2">
        <v>5.3330701957982299E-2</v>
      </c>
      <c r="G31" s="2">
        <v>3.5700040737024701E-2</v>
      </c>
      <c r="H31" s="2">
        <v>3.8966677989568502E-2</v>
      </c>
      <c r="I31" s="2">
        <v>3.91737009458408E-2</v>
      </c>
      <c r="J31" s="2">
        <v>4.48265498430079E-2</v>
      </c>
    </row>
    <row r="32" spans="1:10" x14ac:dyDescent="0.25">
      <c r="A32" s="2" t="s">
        <v>139</v>
      </c>
      <c r="B32" s="2" t="s">
        <v>88</v>
      </c>
      <c r="C32" s="2">
        <v>3.6998207978472003E-2</v>
      </c>
      <c r="D32" s="2">
        <v>3.7189156348936998E-2</v>
      </c>
      <c r="E32" s="2">
        <v>4.1888188738294203E-2</v>
      </c>
      <c r="F32" s="2">
        <v>4.1819578924368002E-2</v>
      </c>
      <c r="G32" s="2">
        <v>2.6891733056299699E-2</v>
      </c>
      <c r="H32" s="2">
        <v>3.5025762368362801E-2</v>
      </c>
      <c r="I32" s="2">
        <v>2.7980318968231901E-2</v>
      </c>
      <c r="J32" s="2">
        <v>1.9376228783532099E-2</v>
      </c>
    </row>
    <row r="33" spans="1:10" x14ac:dyDescent="0.25">
      <c r="A33" s="2" t="s">
        <v>139</v>
      </c>
      <c r="B33" s="2" t="s">
        <v>89</v>
      </c>
      <c r="C33" s="2">
        <v>2.91589011238691E-2</v>
      </c>
      <c r="D33" s="2">
        <v>3.1192501935355901E-2</v>
      </c>
      <c r="E33" s="2">
        <v>4.28846174658968E-2</v>
      </c>
      <c r="F33" s="2">
        <v>3.0527808829147199E-2</v>
      </c>
      <c r="G33" s="2">
        <v>3.08409241893427E-2</v>
      </c>
      <c r="H33" s="2">
        <v>2.5182799643970799E-2</v>
      </c>
      <c r="I33" s="2">
        <v>2.3652914693839799E-2</v>
      </c>
      <c r="J33" s="2">
        <v>1.8898694569735801E-2</v>
      </c>
    </row>
    <row r="34" spans="1:10" x14ac:dyDescent="0.25">
      <c r="A34" s="2" t="s">
        <v>139</v>
      </c>
      <c r="B34" s="2" t="s">
        <v>90</v>
      </c>
      <c r="C34" s="2">
        <v>5.2122618805722103E-2</v>
      </c>
      <c r="D34" s="2">
        <v>4.7860007157434298E-2</v>
      </c>
      <c r="E34" s="2">
        <v>6.3481580698582799E-2</v>
      </c>
      <c r="F34" s="2">
        <v>4.1192438001189602E-2</v>
      </c>
      <c r="G34" s="2">
        <v>2.8265553756131798E-2</v>
      </c>
      <c r="H34" s="2">
        <v>3.2679327433312602E-2</v>
      </c>
      <c r="I34" s="2">
        <v>7.9635298723784997E-2</v>
      </c>
      <c r="J34" s="2">
        <v>2.2867936900104101E-2</v>
      </c>
    </row>
    <row r="35" spans="1:10" x14ac:dyDescent="0.25">
      <c r="A35" s="2" t="s">
        <v>139</v>
      </c>
      <c r="B35" s="2" t="s">
        <v>91</v>
      </c>
      <c r="C35" s="2">
        <v>3.2038808186869203E-2</v>
      </c>
      <c r="D35" s="2">
        <v>3.5415335282949399E-2</v>
      </c>
      <c r="E35" s="2">
        <v>4.0502360735615701E-2</v>
      </c>
      <c r="F35" s="2">
        <v>3.7470443698367099E-2</v>
      </c>
      <c r="G35" s="2">
        <v>2.3863628904476498E-2</v>
      </c>
      <c r="H35" s="2">
        <v>3.9141684015388797E-2</v>
      </c>
      <c r="I35" s="2">
        <v>3.19074654254278E-2</v>
      </c>
      <c r="J35" s="2">
        <v>2.2861493328914E-2</v>
      </c>
    </row>
    <row r="36" spans="1:10" x14ac:dyDescent="0.25">
      <c r="A36" s="2" t="s">
        <v>139</v>
      </c>
      <c r="B36" s="2" t="s">
        <v>92</v>
      </c>
      <c r="C36" s="2"/>
      <c r="D36" s="2"/>
      <c r="E36" s="2"/>
      <c r="F36" s="2"/>
      <c r="G36" s="2"/>
      <c r="H36" s="2">
        <v>3.0655864999611301E-2</v>
      </c>
      <c r="I36" s="2">
        <v>3.7461463385816199E-2</v>
      </c>
      <c r="J36" s="2">
        <v>2.7356491196841901E-2</v>
      </c>
    </row>
    <row r="37" spans="1:10" x14ac:dyDescent="0.25">
      <c r="A37" s="2" t="s">
        <v>139</v>
      </c>
      <c r="B37" s="2" t="s">
        <v>93</v>
      </c>
      <c r="C37" s="2">
        <v>2.7820700880251799E-2</v>
      </c>
      <c r="D37" s="2">
        <v>3.51793469681594E-2</v>
      </c>
      <c r="E37" s="2">
        <v>6.7977562964178895E-2</v>
      </c>
      <c r="F37" s="2">
        <v>3.60937453289275E-2</v>
      </c>
      <c r="G37" s="2">
        <v>2.63084605148237E-2</v>
      </c>
      <c r="H37" s="2">
        <v>4.5736712594468397E-2</v>
      </c>
      <c r="I37" s="2">
        <v>3.3880596614740702E-2</v>
      </c>
      <c r="J37" s="2">
        <v>2.24112074019557E-2</v>
      </c>
    </row>
    <row r="38" spans="1:10" x14ac:dyDescent="0.25">
      <c r="A38" s="2" t="s">
        <v>139</v>
      </c>
      <c r="B38" s="2" t="s">
        <v>94</v>
      </c>
      <c r="C38" s="2">
        <v>4.64551254427749E-2</v>
      </c>
      <c r="D38" s="2">
        <v>4.3367495140323301E-2</v>
      </c>
      <c r="E38" s="2">
        <v>4.39962963623695E-2</v>
      </c>
      <c r="F38" s="2">
        <v>3.4462722248751E-2</v>
      </c>
      <c r="G38" s="2">
        <v>2.9743116232880399E-2</v>
      </c>
      <c r="H38" s="2">
        <v>3.5176245574508602E-2</v>
      </c>
      <c r="I38" s="2">
        <v>3.6632158388616498E-2</v>
      </c>
      <c r="J38" s="2">
        <v>2.3904808110330501E-2</v>
      </c>
    </row>
    <row r="39" spans="1:10" x14ac:dyDescent="0.25">
      <c r="A39" s="2" t="s">
        <v>139</v>
      </c>
      <c r="B39" s="2" t="s">
        <v>95</v>
      </c>
      <c r="C39" s="2">
        <v>6.6589912884279803E-2</v>
      </c>
      <c r="D39" s="2">
        <v>4.8039281352912799E-2</v>
      </c>
      <c r="E39" s="2">
        <v>3.1275687248149997E-2</v>
      </c>
      <c r="F39" s="2">
        <v>4.0195818408777999E-2</v>
      </c>
      <c r="G39" s="2">
        <v>3.3176100343585098E-2</v>
      </c>
      <c r="H39" s="2">
        <v>3.65261398726274E-2</v>
      </c>
      <c r="I39" s="2">
        <v>3.4183078936396598E-2</v>
      </c>
      <c r="J39" s="2">
        <v>2.6983707343850201E-2</v>
      </c>
    </row>
    <row r="40" spans="1:10" x14ac:dyDescent="0.25">
      <c r="A40" s="2" t="s">
        <v>139</v>
      </c>
      <c r="B40" s="2" t="s">
        <v>96</v>
      </c>
      <c r="C40" s="2">
        <v>4.4854272017192602E-2</v>
      </c>
      <c r="D40" s="2">
        <v>5.0355588880409197E-2</v>
      </c>
      <c r="E40" s="2">
        <v>5.0369857987613002E-2</v>
      </c>
      <c r="F40" s="2">
        <v>3.16337231605439E-2</v>
      </c>
      <c r="G40" s="2">
        <v>3.3564317631702201E-2</v>
      </c>
      <c r="H40" s="2">
        <v>3.81008367720376E-2</v>
      </c>
      <c r="I40" s="2">
        <v>3.7351225493877899E-2</v>
      </c>
      <c r="J40" s="2">
        <v>2.4803703434014501E-2</v>
      </c>
    </row>
    <row r="41" spans="1:10" x14ac:dyDescent="0.25">
      <c r="A41" s="2" t="s">
        <v>139</v>
      </c>
      <c r="B41" s="2" t="s">
        <v>97</v>
      </c>
      <c r="C41" s="2">
        <v>8.5647942572419103E-2</v>
      </c>
      <c r="D41" s="2">
        <v>7.52490878888845E-2</v>
      </c>
      <c r="E41" s="2">
        <v>5.3038736722222299E-2</v>
      </c>
      <c r="F41" s="2">
        <v>4.3670713304333302E-2</v>
      </c>
      <c r="G41" s="2">
        <v>5.1064321833968203E-2</v>
      </c>
      <c r="H41" s="2">
        <v>4.1701481602662398E-2</v>
      </c>
      <c r="I41" s="2">
        <v>3.9191662446743498E-2</v>
      </c>
      <c r="J41" s="2">
        <v>4.41131618711861E-2</v>
      </c>
    </row>
    <row r="42" spans="1:10" x14ac:dyDescent="0.25">
      <c r="A42" s="2" t="s">
        <v>139</v>
      </c>
      <c r="B42" s="2" t="s">
        <v>98</v>
      </c>
      <c r="C42" s="2">
        <v>9.2472528487558603E-2</v>
      </c>
      <c r="D42" s="2">
        <v>0.197060208435547</v>
      </c>
      <c r="E42" s="2">
        <v>5.58574408099193E-2</v>
      </c>
      <c r="F42" s="2">
        <v>6.22788067028828E-2</v>
      </c>
      <c r="G42" s="2">
        <v>5.2479546998790302E-2</v>
      </c>
      <c r="H42" s="2">
        <v>5.6988118354443999E-2</v>
      </c>
      <c r="I42" s="2">
        <v>4.2202396983343299E-2</v>
      </c>
      <c r="J42" s="2">
        <v>4.51676520282773E-2</v>
      </c>
    </row>
    <row r="45" spans="1:10" x14ac:dyDescent="0.25">
      <c r="A45" s="31" t="s">
        <v>79</v>
      </c>
      <c r="B45" s="31"/>
      <c r="C45" s="31"/>
      <c r="D45" s="31"/>
      <c r="E45" s="31"/>
      <c r="F45" s="31"/>
      <c r="G45" s="31"/>
      <c r="H45" s="31"/>
      <c r="I45" s="31"/>
      <c r="J45" s="31"/>
    </row>
    <row r="46" spans="1:10" x14ac:dyDescent="0.25">
      <c r="A46" s="4" t="s">
        <v>64</v>
      </c>
      <c r="B46" s="4" t="s">
        <v>5</v>
      </c>
      <c r="C46" s="4" t="s">
        <v>65</v>
      </c>
      <c r="D46" s="4" t="s">
        <v>66</v>
      </c>
      <c r="E46" s="4" t="s">
        <v>67</v>
      </c>
      <c r="F46" s="4" t="s">
        <v>68</v>
      </c>
      <c r="G46" s="4" t="s">
        <v>69</v>
      </c>
      <c r="H46" s="4" t="s">
        <v>70</v>
      </c>
      <c r="I46" s="4" t="s">
        <v>71</v>
      </c>
      <c r="J46" s="4" t="s">
        <v>72</v>
      </c>
    </row>
    <row r="47" spans="1:10" x14ac:dyDescent="0.25">
      <c r="A47" s="3" t="s">
        <v>139</v>
      </c>
      <c r="B47" s="3" t="s">
        <v>83</v>
      </c>
      <c r="C47" s="3">
        <v>49935</v>
      </c>
      <c r="D47" s="3">
        <v>54124</v>
      </c>
      <c r="E47" s="3">
        <v>61167</v>
      </c>
      <c r="F47" s="3">
        <v>67015</v>
      </c>
      <c r="G47" s="3">
        <v>72164</v>
      </c>
      <c r="H47" s="3">
        <v>77985</v>
      </c>
      <c r="I47" s="3">
        <v>81297</v>
      </c>
      <c r="J47" s="3">
        <v>86757</v>
      </c>
    </row>
    <row r="48" spans="1:10" x14ac:dyDescent="0.25">
      <c r="A48" s="3" t="s">
        <v>139</v>
      </c>
      <c r="B48" s="3" t="s">
        <v>84</v>
      </c>
      <c r="C48" s="3">
        <v>73464</v>
      </c>
      <c r="D48" s="3">
        <v>78895</v>
      </c>
      <c r="E48" s="3">
        <v>82785</v>
      </c>
      <c r="F48" s="3">
        <v>90169</v>
      </c>
      <c r="G48" s="3">
        <v>100678</v>
      </c>
      <c r="H48" s="3">
        <v>101481</v>
      </c>
      <c r="I48" s="3">
        <v>124877</v>
      </c>
      <c r="J48" s="3">
        <v>128988</v>
      </c>
    </row>
    <row r="49" spans="1:10" x14ac:dyDescent="0.25">
      <c r="A49" s="3" t="s">
        <v>139</v>
      </c>
      <c r="B49" s="3" t="s">
        <v>85</v>
      </c>
      <c r="C49" s="3">
        <v>130526</v>
      </c>
      <c r="D49" s="3">
        <v>131577</v>
      </c>
      <c r="E49" s="3">
        <v>153637</v>
      </c>
      <c r="F49" s="3">
        <v>161157</v>
      </c>
      <c r="G49" s="3">
        <v>180442</v>
      </c>
      <c r="H49" s="3">
        <v>202549</v>
      </c>
      <c r="I49" s="3">
        <v>225841</v>
      </c>
      <c r="J49" s="3">
        <v>244373</v>
      </c>
    </row>
    <row r="50" spans="1:10" x14ac:dyDescent="0.25">
      <c r="A50" s="3" t="s">
        <v>139</v>
      </c>
      <c r="B50" s="3" t="s">
        <v>86</v>
      </c>
      <c r="C50" s="3">
        <v>71353</v>
      </c>
      <c r="D50" s="3">
        <v>72984</v>
      </c>
      <c r="E50" s="3">
        <v>83195</v>
      </c>
      <c r="F50" s="3">
        <v>85028</v>
      </c>
      <c r="G50" s="3">
        <v>87587</v>
      </c>
      <c r="H50" s="3">
        <v>97677</v>
      </c>
      <c r="I50" s="3">
        <v>103846</v>
      </c>
      <c r="J50" s="3">
        <v>113570</v>
      </c>
    </row>
    <row r="51" spans="1:10" x14ac:dyDescent="0.25">
      <c r="A51" s="3" t="s">
        <v>139</v>
      </c>
      <c r="B51" s="3" t="s">
        <v>87</v>
      </c>
      <c r="C51" s="3">
        <v>173385</v>
      </c>
      <c r="D51" s="3">
        <v>201754</v>
      </c>
      <c r="E51" s="3">
        <v>206556</v>
      </c>
      <c r="F51" s="3">
        <v>210831</v>
      </c>
      <c r="G51" s="3">
        <v>230778</v>
      </c>
      <c r="H51" s="3">
        <v>245377</v>
      </c>
      <c r="I51" s="3">
        <v>278443</v>
      </c>
      <c r="J51" s="3">
        <v>313490</v>
      </c>
    </row>
    <row r="52" spans="1:10" x14ac:dyDescent="0.25">
      <c r="A52" s="3" t="s">
        <v>139</v>
      </c>
      <c r="B52" s="3" t="s">
        <v>88</v>
      </c>
      <c r="C52" s="3">
        <v>461315</v>
      </c>
      <c r="D52" s="3">
        <v>502382</v>
      </c>
      <c r="E52" s="3">
        <v>550530</v>
      </c>
      <c r="F52" s="3">
        <v>567808</v>
      </c>
      <c r="G52" s="3">
        <v>600617</v>
      </c>
      <c r="H52" s="3">
        <v>628127</v>
      </c>
      <c r="I52" s="3">
        <v>682125</v>
      </c>
      <c r="J52" s="3">
        <v>707687</v>
      </c>
    </row>
    <row r="53" spans="1:10" x14ac:dyDescent="0.25">
      <c r="A53" s="3" t="s">
        <v>139</v>
      </c>
      <c r="B53" s="3" t="s">
        <v>89</v>
      </c>
      <c r="C53" s="3">
        <v>1782073</v>
      </c>
      <c r="D53" s="3">
        <v>1918565</v>
      </c>
      <c r="E53" s="3">
        <v>2049595</v>
      </c>
      <c r="F53" s="3">
        <v>2221927</v>
      </c>
      <c r="G53" s="3">
        <v>2249217</v>
      </c>
      <c r="H53" s="3">
        <v>2405660</v>
      </c>
      <c r="I53" s="3">
        <v>2745888</v>
      </c>
      <c r="J53" s="3">
        <v>2869925</v>
      </c>
    </row>
    <row r="54" spans="1:10" x14ac:dyDescent="0.25">
      <c r="A54" s="3" t="s">
        <v>139</v>
      </c>
      <c r="B54" s="3" t="s">
        <v>90</v>
      </c>
      <c r="C54" s="3">
        <v>232654</v>
      </c>
      <c r="D54" s="3">
        <v>252182</v>
      </c>
      <c r="E54" s="3">
        <v>267127</v>
      </c>
      <c r="F54" s="3">
        <v>282613</v>
      </c>
      <c r="G54" s="3">
        <v>297288</v>
      </c>
      <c r="H54" s="3">
        <v>312790</v>
      </c>
      <c r="I54" s="3">
        <v>348070</v>
      </c>
      <c r="J54" s="3">
        <v>369146</v>
      </c>
    </row>
    <row r="55" spans="1:10" x14ac:dyDescent="0.25">
      <c r="A55" s="3" t="s">
        <v>139</v>
      </c>
      <c r="B55" s="3" t="s">
        <v>91</v>
      </c>
      <c r="C55" s="3">
        <v>268440</v>
      </c>
      <c r="D55" s="3">
        <v>298959</v>
      </c>
      <c r="E55" s="3">
        <v>314529</v>
      </c>
      <c r="F55" s="3">
        <v>337666</v>
      </c>
      <c r="G55" s="3">
        <v>343327</v>
      </c>
      <c r="H55" s="3">
        <v>361499</v>
      </c>
      <c r="I55" s="3">
        <v>397561</v>
      </c>
      <c r="J55" s="3">
        <v>427851</v>
      </c>
    </row>
    <row r="56" spans="1:10" x14ac:dyDescent="0.25">
      <c r="A56" s="3" t="s">
        <v>139</v>
      </c>
      <c r="B56" s="3" t="s">
        <v>92</v>
      </c>
      <c r="C56" s="3"/>
      <c r="D56" s="3"/>
      <c r="E56" s="3"/>
      <c r="F56" s="3"/>
      <c r="G56" s="3"/>
      <c r="H56" s="3">
        <v>167255</v>
      </c>
      <c r="I56" s="3">
        <v>180332</v>
      </c>
      <c r="J56" s="3">
        <v>193425</v>
      </c>
    </row>
    <row r="57" spans="1:10" x14ac:dyDescent="0.25">
      <c r="A57" s="3" t="s">
        <v>139</v>
      </c>
      <c r="B57" s="3" t="s">
        <v>93</v>
      </c>
      <c r="C57" s="3">
        <v>534613</v>
      </c>
      <c r="D57" s="3">
        <v>573042</v>
      </c>
      <c r="E57" s="3">
        <v>594297</v>
      </c>
      <c r="F57" s="3">
        <v>623397</v>
      </c>
      <c r="G57" s="3">
        <v>671288</v>
      </c>
      <c r="H57" s="3">
        <v>547557</v>
      </c>
      <c r="I57" s="3">
        <v>575024</v>
      </c>
      <c r="J57" s="3">
        <v>589131</v>
      </c>
    </row>
    <row r="58" spans="1:10" x14ac:dyDescent="0.25">
      <c r="A58" s="3" t="s">
        <v>139</v>
      </c>
      <c r="B58" s="3" t="s">
        <v>94</v>
      </c>
      <c r="C58" s="3">
        <v>254870</v>
      </c>
      <c r="D58" s="3">
        <v>270472</v>
      </c>
      <c r="E58" s="3">
        <v>282787</v>
      </c>
      <c r="F58" s="3">
        <v>298931</v>
      </c>
      <c r="G58" s="3">
        <v>311049</v>
      </c>
      <c r="H58" s="3">
        <v>331246</v>
      </c>
      <c r="I58" s="3">
        <v>340741</v>
      </c>
      <c r="J58" s="3">
        <v>367063</v>
      </c>
    </row>
    <row r="59" spans="1:10" x14ac:dyDescent="0.25">
      <c r="A59" s="3" t="s">
        <v>139</v>
      </c>
      <c r="B59" s="3" t="s">
        <v>95</v>
      </c>
      <c r="C59" s="3">
        <v>101511</v>
      </c>
      <c r="D59" s="3">
        <v>112292</v>
      </c>
      <c r="E59" s="3">
        <v>115737</v>
      </c>
      <c r="F59" s="3">
        <v>124134</v>
      </c>
      <c r="G59" s="3">
        <v>127380</v>
      </c>
      <c r="H59" s="3">
        <v>132793</v>
      </c>
      <c r="I59" s="3">
        <v>141058</v>
      </c>
      <c r="J59" s="3">
        <v>148305</v>
      </c>
    </row>
    <row r="60" spans="1:10" x14ac:dyDescent="0.25">
      <c r="A60" s="3" t="s">
        <v>139</v>
      </c>
      <c r="B60" s="3" t="s">
        <v>96</v>
      </c>
      <c r="C60" s="3">
        <v>220728</v>
      </c>
      <c r="D60" s="3">
        <v>236675</v>
      </c>
      <c r="E60" s="3">
        <v>249635</v>
      </c>
      <c r="F60" s="3">
        <v>263663</v>
      </c>
      <c r="G60" s="3">
        <v>274655</v>
      </c>
      <c r="H60" s="3">
        <v>288930</v>
      </c>
      <c r="I60" s="3">
        <v>303051</v>
      </c>
      <c r="J60" s="3">
        <v>327911</v>
      </c>
    </row>
    <row r="61" spans="1:10" x14ac:dyDescent="0.25">
      <c r="A61" s="3" t="s">
        <v>139</v>
      </c>
      <c r="B61" s="3" t="s">
        <v>97</v>
      </c>
      <c r="C61" s="3">
        <v>28676</v>
      </c>
      <c r="D61" s="3">
        <v>30842</v>
      </c>
      <c r="E61" s="3">
        <v>32642</v>
      </c>
      <c r="F61" s="3">
        <v>33849</v>
      </c>
      <c r="G61" s="3">
        <v>35629</v>
      </c>
      <c r="H61" s="3">
        <v>37244</v>
      </c>
      <c r="I61" s="3">
        <v>40819</v>
      </c>
      <c r="J61" s="3">
        <v>40770</v>
      </c>
    </row>
    <row r="62" spans="1:10" x14ac:dyDescent="0.25">
      <c r="A62" s="3" t="s">
        <v>139</v>
      </c>
      <c r="B62" s="3" t="s">
        <v>98</v>
      </c>
      <c r="C62" s="3">
        <v>47573</v>
      </c>
      <c r="D62" s="3">
        <v>50517</v>
      </c>
      <c r="E62" s="3">
        <v>53675</v>
      </c>
      <c r="F62" s="3">
        <v>52509</v>
      </c>
      <c r="G62" s="3">
        <v>58805</v>
      </c>
      <c r="H62" s="3">
        <v>59572</v>
      </c>
      <c r="I62" s="3">
        <v>66298</v>
      </c>
      <c r="J62" s="3">
        <v>69701</v>
      </c>
    </row>
    <row r="65" spans="1:10" x14ac:dyDescent="0.25">
      <c r="A65" s="31" t="s">
        <v>80</v>
      </c>
      <c r="B65" s="31"/>
      <c r="C65" s="31"/>
      <c r="D65" s="31"/>
      <c r="E65" s="31"/>
      <c r="F65" s="31"/>
      <c r="G65" s="31"/>
      <c r="H65" s="31"/>
      <c r="I65" s="31"/>
      <c r="J65" s="31"/>
    </row>
    <row r="66" spans="1:10" x14ac:dyDescent="0.25">
      <c r="A66" s="4" t="s">
        <v>64</v>
      </c>
      <c r="B66" s="4" t="s">
        <v>5</v>
      </c>
      <c r="C66" s="4" t="s">
        <v>65</v>
      </c>
      <c r="D66" s="4" t="s">
        <v>66</v>
      </c>
      <c r="E66" s="4" t="s">
        <v>67</v>
      </c>
      <c r="F66" s="4" t="s">
        <v>68</v>
      </c>
      <c r="G66" s="4" t="s">
        <v>69</v>
      </c>
      <c r="H66" s="4" t="s">
        <v>70</v>
      </c>
      <c r="I66" s="4" t="s">
        <v>71</v>
      </c>
      <c r="J66" s="4" t="s">
        <v>72</v>
      </c>
    </row>
    <row r="67" spans="1:10" x14ac:dyDescent="0.25">
      <c r="A67" s="3" t="s">
        <v>139</v>
      </c>
      <c r="B67" s="3" t="s">
        <v>83</v>
      </c>
      <c r="C67" s="3">
        <v>762</v>
      </c>
      <c r="D67" s="3">
        <v>732</v>
      </c>
      <c r="E67" s="3">
        <v>2259</v>
      </c>
      <c r="F67" s="3">
        <v>2638</v>
      </c>
      <c r="G67" s="3">
        <v>877</v>
      </c>
      <c r="H67" s="3">
        <v>2617</v>
      </c>
      <c r="I67" s="3">
        <v>2300</v>
      </c>
      <c r="J67" s="3">
        <v>2718</v>
      </c>
    </row>
    <row r="68" spans="1:10" x14ac:dyDescent="0.25">
      <c r="A68" s="3" t="s">
        <v>139</v>
      </c>
      <c r="B68" s="3" t="s">
        <v>84</v>
      </c>
      <c r="C68" s="3">
        <v>1471</v>
      </c>
      <c r="D68" s="3">
        <v>1299</v>
      </c>
      <c r="E68" s="3">
        <v>3675</v>
      </c>
      <c r="F68" s="3">
        <v>2786</v>
      </c>
      <c r="G68" s="3">
        <v>2542</v>
      </c>
      <c r="H68" s="3">
        <v>2955</v>
      </c>
      <c r="I68" s="3">
        <v>2651</v>
      </c>
      <c r="J68" s="3">
        <v>2806</v>
      </c>
    </row>
    <row r="69" spans="1:10" x14ac:dyDescent="0.25">
      <c r="A69" s="3" t="s">
        <v>139</v>
      </c>
      <c r="B69" s="3" t="s">
        <v>85</v>
      </c>
      <c r="C69" s="3">
        <v>1905</v>
      </c>
      <c r="D69" s="3">
        <v>1850</v>
      </c>
      <c r="E69" s="3">
        <v>3905</v>
      </c>
      <c r="F69" s="3">
        <v>2230</v>
      </c>
      <c r="G69" s="3">
        <v>2025</v>
      </c>
      <c r="H69" s="3">
        <v>2628</v>
      </c>
      <c r="I69" s="3">
        <v>2394</v>
      </c>
      <c r="J69" s="3">
        <v>3070</v>
      </c>
    </row>
    <row r="70" spans="1:10" x14ac:dyDescent="0.25">
      <c r="A70" s="3" t="s">
        <v>139</v>
      </c>
      <c r="B70" s="3" t="s">
        <v>86</v>
      </c>
      <c r="C70" s="3">
        <v>1851</v>
      </c>
      <c r="D70" s="3">
        <v>1550</v>
      </c>
      <c r="E70" s="3">
        <v>2823</v>
      </c>
      <c r="F70" s="3">
        <v>2282</v>
      </c>
      <c r="G70" s="3">
        <v>3989</v>
      </c>
      <c r="H70" s="3">
        <v>2234</v>
      </c>
      <c r="I70" s="3">
        <v>2420</v>
      </c>
      <c r="J70" s="3">
        <v>3211</v>
      </c>
    </row>
    <row r="71" spans="1:10" x14ac:dyDescent="0.25">
      <c r="A71" s="3" t="s">
        <v>139</v>
      </c>
      <c r="B71" s="3" t="s">
        <v>87</v>
      </c>
      <c r="C71" s="3">
        <v>3250</v>
      </c>
      <c r="D71" s="3">
        <v>3212</v>
      </c>
      <c r="E71" s="3">
        <v>2418</v>
      </c>
      <c r="F71" s="3">
        <v>3038</v>
      </c>
      <c r="G71" s="3">
        <v>3745</v>
      </c>
      <c r="H71" s="3">
        <v>3127</v>
      </c>
      <c r="I71" s="3">
        <v>2710</v>
      </c>
      <c r="J71" s="3">
        <v>2949</v>
      </c>
    </row>
    <row r="72" spans="1:10" x14ac:dyDescent="0.25">
      <c r="A72" s="3" t="s">
        <v>139</v>
      </c>
      <c r="B72" s="3" t="s">
        <v>88</v>
      </c>
      <c r="C72" s="3">
        <v>7671</v>
      </c>
      <c r="D72" s="3">
        <v>7921</v>
      </c>
      <c r="E72" s="3">
        <v>4596</v>
      </c>
      <c r="F72" s="3">
        <v>6462</v>
      </c>
      <c r="G72" s="3">
        <v>8998</v>
      </c>
      <c r="H72" s="3">
        <v>6576</v>
      </c>
      <c r="I72" s="3">
        <v>6363</v>
      </c>
      <c r="J72" s="3">
        <v>7356</v>
      </c>
    </row>
    <row r="73" spans="1:10" x14ac:dyDescent="0.25">
      <c r="A73" s="3" t="s">
        <v>139</v>
      </c>
      <c r="B73" s="3" t="s">
        <v>89</v>
      </c>
      <c r="C73" s="3">
        <v>13810</v>
      </c>
      <c r="D73" s="3">
        <v>13681</v>
      </c>
      <c r="E73" s="3">
        <v>7790</v>
      </c>
      <c r="F73" s="3">
        <v>10981</v>
      </c>
      <c r="G73" s="3">
        <v>17723</v>
      </c>
      <c r="H73" s="3">
        <v>13530</v>
      </c>
      <c r="I73" s="3">
        <v>13199</v>
      </c>
      <c r="J73" s="3">
        <v>13202</v>
      </c>
    </row>
    <row r="74" spans="1:10" x14ac:dyDescent="0.25">
      <c r="A74" s="3" t="s">
        <v>139</v>
      </c>
      <c r="B74" s="3" t="s">
        <v>90</v>
      </c>
      <c r="C74" s="3">
        <v>6950</v>
      </c>
      <c r="D74" s="3">
        <v>6645</v>
      </c>
      <c r="E74" s="3">
        <v>3656</v>
      </c>
      <c r="F74" s="3">
        <v>5097</v>
      </c>
      <c r="G74" s="3">
        <v>7165</v>
      </c>
      <c r="H74" s="3">
        <v>5244</v>
      </c>
      <c r="I74" s="3">
        <v>4234</v>
      </c>
      <c r="J74" s="3">
        <v>5077</v>
      </c>
    </row>
    <row r="75" spans="1:10" x14ac:dyDescent="0.25">
      <c r="A75" s="3" t="s">
        <v>139</v>
      </c>
      <c r="B75" s="3" t="s">
        <v>91</v>
      </c>
      <c r="C75" s="3">
        <v>6472</v>
      </c>
      <c r="D75" s="3">
        <v>6598</v>
      </c>
      <c r="E75" s="3">
        <v>4987</v>
      </c>
      <c r="F75" s="3">
        <v>4658</v>
      </c>
      <c r="G75" s="3">
        <v>5687</v>
      </c>
      <c r="H75" s="3">
        <v>5143</v>
      </c>
      <c r="I75" s="3">
        <v>4342</v>
      </c>
      <c r="J75" s="3">
        <v>5169</v>
      </c>
    </row>
    <row r="76" spans="1:10" x14ac:dyDescent="0.25">
      <c r="A76" s="3" t="s">
        <v>139</v>
      </c>
      <c r="B76" s="3" t="s">
        <v>92</v>
      </c>
      <c r="C76" s="3"/>
      <c r="D76" s="3"/>
      <c r="E76" s="3"/>
      <c r="F76" s="3"/>
      <c r="G76" s="3"/>
      <c r="H76" s="3">
        <v>2865</v>
      </c>
      <c r="I76" s="3">
        <v>2276</v>
      </c>
      <c r="J76" s="3">
        <v>3308</v>
      </c>
    </row>
    <row r="77" spans="1:10" x14ac:dyDescent="0.25">
      <c r="A77" s="3" t="s">
        <v>139</v>
      </c>
      <c r="B77" s="3" t="s">
        <v>93</v>
      </c>
      <c r="C77" s="3">
        <v>11577</v>
      </c>
      <c r="D77" s="3">
        <v>11862</v>
      </c>
      <c r="E77" s="3">
        <v>5779</v>
      </c>
      <c r="F77" s="3">
        <v>9599</v>
      </c>
      <c r="G77" s="3">
        <v>11490</v>
      </c>
      <c r="H77" s="3">
        <v>7177</v>
      </c>
      <c r="I77" s="3">
        <v>6054</v>
      </c>
      <c r="J77" s="3">
        <v>7076</v>
      </c>
    </row>
    <row r="78" spans="1:10" x14ac:dyDescent="0.25">
      <c r="A78" s="3" t="s">
        <v>139</v>
      </c>
      <c r="B78" s="3" t="s">
        <v>94</v>
      </c>
      <c r="C78" s="3">
        <v>7012</v>
      </c>
      <c r="D78" s="3">
        <v>6314</v>
      </c>
      <c r="E78" s="3">
        <v>3995</v>
      </c>
      <c r="F78" s="3">
        <v>5436</v>
      </c>
      <c r="G78" s="3">
        <v>7040</v>
      </c>
      <c r="H78" s="3">
        <v>5189</v>
      </c>
      <c r="I78" s="3">
        <v>4015</v>
      </c>
      <c r="J78" s="3">
        <v>4916</v>
      </c>
    </row>
    <row r="79" spans="1:10" x14ac:dyDescent="0.25">
      <c r="A79" s="3" t="s">
        <v>139</v>
      </c>
      <c r="B79" s="3" t="s">
        <v>95</v>
      </c>
      <c r="C79" s="3">
        <v>2477</v>
      </c>
      <c r="D79" s="3">
        <v>2496</v>
      </c>
      <c r="E79" s="3">
        <v>4364</v>
      </c>
      <c r="F79" s="3">
        <v>3660</v>
      </c>
      <c r="G79" s="3">
        <v>3375</v>
      </c>
      <c r="H79" s="3">
        <v>3403</v>
      </c>
      <c r="I79" s="3">
        <v>2800</v>
      </c>
      <c r="J79" s="3">
        <v>3861</v>
      </c>
    </row>
    <row r="80" spans="1:10" x14ac:dyDescent="0.25">
      <c r="A80" s="3" t="s">
        <v>139</v>
      </c>
      <c r="B80" s="3" t="s">
        <v>96</v>
      </c>
      <c r="C80" s="3">
        <v>6271</v>
      </c>
      <c r="D80" s="3">
        <v>5458</v>
      </c>
      <c r="E80" s="3">
        <v>4392</v>
      </c>
      <c r="F80" s="3">
        <v>4077</v>
      </c>
      <c r="G80" s="3">
        <v>6187</v>
      </c>
      <c r="H80" s="3">
        <v>4146</v>
      </c>
      <c r="I80" s="3">
        <v>3597</v>
      </c>
      <c r="J80" s="3">
        <v>3924</v>
      </c>
    </row>
    <row r="81" spans="1:10" x14ac:dyDescent="0.25">
      <c r="A81" s="3" t="s">
        <v>139</v>
      </c>
      <c r="B81" s="3" t="s">
        <v>97</v>
      </c>
      <c r="C81" s="3">
        <v>1189</v>
      </c>
      <c r="D81" s="3">
        <v>1080</v>
      </c>
      <c r="E81" s="3">
        <v>2857</v>
      </c>
      <c r="F81" s="3">
        <v>1865</v>
      </c>
      <c r="G81" s="3">
        <v>1152</v>
      </c>
      <c r="H81" s="3">
        <v>1789</v>
      </c>
      <c r="I81" s="3">
        <v>1695</v>
      </c>
      <c r="J81" s="3">
        <v>1449</v>
      </c>
    </row>
    <row r="82" spans="1:10" x14ac:dyDescent="0.25">
      <c r="A82" s="3" t="s">
        <v>139</v>
      </c>
      <c r="B82" s="3" t="s">
        <v>98</v>
      </c>
      <c r="C82" s="3">
        <v>990</v>
      </c>
      <c r="D82" s="3">
        <v>762</v>
      </c>
      <c r="E82" s="3">
        <v>1588</v>
      </c>
      <c r="F82" s="3">
        <v>1916</v>
      </c>
      <c r="G82" s="3">
        <v>1892</v>
      </c>
      <c r="H82" s="3">
        <v>2325</v>
      </c>
      <c r="I82" s="3">
        <v>1861</v>
      </c>
      <c r="J82" s="3">
        <v>1964</v>
      </c>
    </row>
  </sheetData>
  <mergeCells count="4">
    <mergeCell ref="A5:J5"/>
    <mergeCell ref="A25:J25"/>
    <mergeCell ref="A45:J45"/>
    <mergeCell ref="A65:J65"/>
  </mergeCells>
  <pageMargins left="0.7" right="0.7" top="0.75" bottom="0.75" header="0.3" footer="0.3"/>
  <pageSetup paperSize="9" orientation="portrait" horizontalDpi="300" verticalDpi="30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J26"/>
  <sheetViews>
    <sheetView workbookViewId="0"/>
  </sheetViews>
  <sheetFormatPr baseColWidth="10" defaultColWidth="11.42578125" defaultRowHeight="15" x14ac:dyDescent="0.25"/>
  <cols>
    <col min="1" max="1" width="8.42578125" bestFit="1" customWidth="1"/>
    <col min="2" max="2" width="16.85546875" bestFit="1" customWidth="1"/>
  </cols>
  <sheetData>
    <row r="1" spans="1:10" x14ac:dyDescent="0.25">
      <c r="A1" s="5" t="str">
        <f>HYPERLINK("#'Indice'!A1", "Indice")</f>
        <v>Indice</v>
      </c>
    </row>
    <row r="2" spans="1:10" x14ac:dyDescent="0.25">
      <c r="A2" s="15" t="s">
        <v>137</v>
      </c>
    </row>
    <row r="3" spans="1:10" x14ac:dyDescent="0.25">
      <c r="A3" s="8" t="s">
        <v>138</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1" t="s">
        <v>139</v>
      </c>
      <c r="B7" s="1" t="s">
        <v>105</v>
      </c>
      <c r="C7" s="1">
        <v>3.6911789820322598</v>
      </c>
      <c r="D7" s="1">
        <v>3.5359011028293401</v>
      </c>
      <c r="E7" s="1">
        <v>3.3903772591430599</v>
      </c>
      <c r="F7" s="1">
        <v>3.2479884662224401</v>
      </c>
      <c r="G7" s="1">
        <v>3.1894011302735099</v>
      </c>
      <c r="H7" s="1">
        <v>3.0870182190127</v>
      </c>
      <c r="I7" s="1">
        <v>2.9341214909858402</v>
      </c>
      <c r="J7" s="1">
        <v>2.83496375689678</v>
      </c>
    </row>
    <row r="8" spans="1:10" x14ac:dyDescent="0.25">
      <c r="A8" s="1" t="s">
        <v>139</v>
      </c>
      <c r="B8" s="1" t="s">
        <v>106</v>
      </c>
      <c r="C8" s="1">
        <v>3.7725681132267899</v>
      </c>
      <c r="D8" s="1">
        <v>3.56637702869839</v>
      </c>
      <c r="E8" s="1">
        <v>3.4595536883158098</v>
      </c>
      <c r="F8" s="1">
        <v>3.3804966307512099</v>
      </c>
      <c r="G8" s="1">
        <v>3.27273958111026</v>
      </c>
      <c r="H8" s="1">
        <v>3.12079584949378</v>
      </c>
      <c r="I8" s="1">
        <v>3.0406441255136398</v>
      </c>
      <c r="J8" s="1">
        <v>2.87421112671651</v>
      </c>
    </row>
    <row r="11" spans="1:10" x14ac:dyDescent="0.25">
      <c r="A11" s="31" t="s">
        <v>78</v>
      </c>
      <c r="B11" s="31"/>
      <c r="C11" s="31"/>
      <c r="D11" s="31"/>
      <c r="E11" s="31"/>
      <c r="F11" s="31"/>
      <c r="G11" s="31"/>
      <c r="H11" s="31"/>
      <c r="I11" s="31"/>
      <c r="J11" s="31"/>
    </row>
    <row r="12" spans="1:10" x14ac:dyDescent="0.25">
      <c r="A12" s="4" t="s">
        <v>64</v>
      </c>
      <c r="B12" s="4" t="s">
        <v>5</v>
      </c>
      <c r="C12" s="4" t="s">
        <v>65</v>
      </c>
      <c r="D12" s="4" t="s">
        <v>66</v>
      </c>
      <c r="E12" s="4" t="s">
        <v>67</v>
      </c>
      <c r="F12" s="4" t="s">
        <v>68</v>
      </c>
      <c r="G12" s="4" t="s">
        <v>69</v>
      </c>
      <c r="H12" s="4" t="s">
        <v>70</v>
      </c>
      <c r="I12" s="4" t="s">
        <v>71</v>
      </c>
      <c r="J12" s="4" t="s">
        <v>72</v>
      </c>
    </row>
    <row r="13" spans="1:10" x14ac:dyDescent="0.25">
      <c r="A13" s="2" t="s">
        <v>139</v>
      </c>
      <c r="B13" s="2" t="s">
        <v>105</v>
      </c>
      <c r="C13" s="2">
        <v>1.4968319341973299E-2</v>
      </c>
      <c r="D13" s="2">
        <v>1.60953548498259E-2</v>
      </c>
      <c r="E13" s="2">
        <v>2.2039968477817699E-2</v>
      </c>
      <c r="F13" s="2">
        <v>1.4977673695347299E-2</v>
      </c>
      <c r="G13" s="2">
        <v>1.4295991357875E-2</v>
      </c>
      <c r="H13" s="2">
        <v>1.3106461583028899E-2</v>
      </c>
      <c r="I13" s="2">
        <v>1.31862497144901E-2</v>
      </c>
      <c r="J13" s="2">
        <v>9.6561600965783603E-3</v>
      </c>
    </row>
    <row r="14" spans="1:10" x14ac:dyDescent="0.25">
      <c r="A14" s="2" t="s">
        <v>139</v>
      </c>
      <c r="B14" s="2" t="s">
        <v>106</v>
      </c>
      <c r="C14" s="2">
        <v>4.3102604595417898E-2</v>
      </c>
      <c r="D14" s="2">
        <v>4.0851957337049001E-2</v>
      </c>
      <c r="E14" s="2">
        <v>3.9016505758568201E-2</v>
      </c>
      <c r="F14" s="2">
        <v>5.8890109605725501E-2</v>
      </c>
      <c r="G14" s="2">
        <v>2.8431769638988798E-2</v>
      </c>
      <c r="H14" s="2">
        <v>2.8665982661090501E-2</v>
      </c>
      <c r="I14" s="2">
        <v>2.8013785399045699E-2</v>
      </c>
      <c r="J14" s="2">
        <v>2.1518183760427599E-2</v>
      </c>
    </row>
    <row r="17" spans="1:10" x14ac:dyDescent="0.25">
      <c r="A17" s="31" t="s">
        <v>79</v>
      </c>
      <c r="B17" s="31"/>
      <c r="C17" s="31"/>
      <c r="D17" s="31"/>
      <c r="E17" s="31"/>
      <c r="F17" s="31"/>
      <c r="G17" s="31"/>
      <c r="H17" s="31"/>
      <c r="I17" s="31"/>
      <c r="J17" s="31"/>
    </row>
    <row r="18" spans="1:10" x14ac:dyDescent="0.25">
      <c r="A18" s="4" t="s">
        <v>64</v>
      </c>
      <c r="B18" s="4" t="s">
        <v>5</v>
      </c>
      <c r="C18" s="4" t="s">
        <v>65</v>
      </c>
      <c r="D18" s="4" t="s">
        <v>66</v>
      </c>
      <c r="E18" s="4" t="s">
        <v>67</v>
      </c>
      <c r="F18" s="4" t="s">
        <v>68</v>
      </c>
      <c r="G18" s="4" t="s">
        <v>69</v>
      </c>
      <c r="H18" s="4" t="s">
        <v>70</v>
      </c>
      <c r="I18" s="4" t="s">
        <v>71</v>
      </c>
      <c r="J18" s="4" t="s">
        <v>72</v>
      </c>
    </row>
    <row r="19" spans="1:10" x14ac:dyDescent="0.25">
      <c r="A19" s="3" t="s">
        <v>139</v>
      </c>
      <c r="B19" s="3" t="s">
        <v>105</v>
      </c>
      <c r="C19" s="3">
        <v>4163295</v>
      </c>
      <c r="D19" s="3">
        <v>4467509</v>
      </c>
      <c r="E19" s="3">
        <v>4732768</v>
      </c>
      <c r="F19" s="3">
        <v>4980155</v>
      </c>
      <c r="G19" s="3">
        <v>5204404</v>
      </c>
      <c r="H19" s="3">
        <v>5497389</v>
      </c>
      <c r="I19" s="3">
        <v>6038555</v>
      </c>
      <c r="J19" s="3">
        <v>6345897</v>
      </c>
    </row>
    <row r="20" spans="1:10" x14ac:dyDescent="0.25">
      <c r="A20" s="3" t="s">
        <v>139</v>
      </c>
      <c r="B20" s="3" t="s">
        <v>106</v>
      </c>
      <c r="C20" s="3">
        <v>264743</v>
      </c>
      <c r="D20" s="3">
        <v>317753</v>
      </c>
      <c r="E20" s="3">
        <v>365126</v>
      </c>
      <c r="F20" s="3">
        <v>431105</v>
      </c>
      <c r="G20" s="3">
        <v>435771</v>
      </c>
      <c r="H20" s="3">
        <v>496325</v>
      </c>
      <c r="I20" s="3">
        <v>596716</v>
      </c>
      <c r="J20" s="3">
        <v>652196</v>
      </c>
    </row>
    <row r="23" spans="1:10" x14ac:dyDescent="0.25">
      <c r="A23" s="31" t="s">
        <v>80</v>
      </c>
      <c r="B23" s="31"/>
      <c r="C23" s="31"/>
      <c r="D23" s="31"/>
      <c r="E23" s="31"/>
      <c r="F23" s="31"/>
      <c r="G23" s="31"/>
      <c r="H23" s="31"/>
      <c r="I23" s="31"/>
      <c r="J23" s="31"/>
    </row>
    <row r="24" spans="1:10" x14ac:dyDescent="0.25">
      <c r="A24" s="4" t="s">
        <v>64</v>
      </c>
      <c r="B24" s="4" t="s">
        <v>5</v>
      </c>
      <c r="C24" s="4" t="s">
        <v>65</v>
      </c>
      <c r="D24" s="4" t="s">
        <v>66</v>
      </c>
      <c r="E24" s="4" t="s">
        <v>67</v>
      </c>
      <c r="F24" s="4" t="s">
        <v>68</v>
      </c>
      <c r="G24" s="4" t="s">
        <v>69</v>
      </c>
      <c r="H24" s="4" t="s">
        <v>70</v>
      </c>
      <c r="I24" s="4" t="s">
        <v>71</v>
      </c>
      <c r="J24" s="4" t="s">
        <v>72</v>
      </c>
    </row>
    <row r="25" spans="1:10" x14ac:dyDescent="0.25">
      <c r="A25" s="3" t="s">
        <v>139</v>
      </c>
      <c r="B25" s="3" t="s">
        <v>105</v>
      </c>
      <c r="C25" s="3">
        <v>66307</v>
      </c>
      <c r="D25" s="3">
        <v>64482</v>
      </c>
      <c r="E25" s="3">
        <v>52808</v>
      </c>
      <c r="F25" s="3">
        <v>59386</v>
      </c>
      <c r="G25" s="3">
        <v>75457</v>
      </c>
      <c r="H25" s="3">
        <v>63379</v>
      </c>
      <c r="I25" s="3">
        <v>55748</v>
      </c>
      <c r="J25" s="3">
        <v>62673</v>
      </c>
    </row>
    <row r="26" spans="1:10" x14ac:dyDescent="0.25">
      <c r="A26" s="3" t="s">
        <v>139</v>
      </c>
      <c r="B26" s="3" t="s">
        <v>106</v>
      </c>
      <c r="C26" s="3">
        <v>7311</v>
      </c>
      <c r="D26" s="3">
        <v>6978</v>
      </c>
      <c r="E26" s="3">
        <v>6276</v>
      </c>
      <c r="F26" s="3">
        <v>7246</v>
      </c>
      <c r="G26" s="3">
        <v>8421</v>
      </c>
      <c r="H26" s="3">
        <v>7525</v>
      </c>
      <c r="I26" s="3">
        <v>7163</v>
      </c>
      <c r="J26" s="3">
        <v>9383</v>
      </c>
    </row>
  </sheetData>
  <mergeCells count="4">
    <mergeCell ref="A5:J5"/>
    <mergeCell ref="A11:J11"/>
    <mergeCell ref="A17:J17"/>
    <mergeCell ref="A23:J23"/>
  </mergeCells>
  <pageMargins left="0.7" right="0.7" top="0.75" bottom="0.75" header="0.3" footer="0.3"/>
  <pageSetup paperSize="9" orientation="portrait" horizontalDpi="300" verticalDpi="30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J26"/>
  <sheetViews>
    <sheetView workbookViewId="0"/>
  </sheetViews>
  <sheetFormatPr baseColWidth="10" defaultColWidth="11.42578125" defaultRowHeight="15" x14ac:dyDescent="0.25"/>
  <cols>
    <col min="1" max="1" width="8.42578125" bestFit="1" customWidth="1"/>
    <col min="2" max="2" width="17.28515625" bestFit="1" customWidth="1"/>
  </cols>
  <sheetData>
    <row r="1" spans="1:10" x14ac:dyDescent="0.25">
      <c r="A1" s="5" t="str">
        <f>HYPERLINK("#'Indice'!A1", "Indice")</f>
        <v>Indice</v>
      </c>
    </row>
    <row r="2" spans="1:10" x14ac:dyDescent="0.25">
      <c r="A2" s="15" t="s">
        <v>137</v>
      </c>
    </row>
    <row r="3" spans="1:10" x14ac:dyDescent="0.25">
      <c r="A3" s="8" t="s">
        <v>138</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1" t="s">
        <v>139</v>
      </c>
      <c r="B7" s="1" t="s">
        <v>201</v>
      </c>
      <c r="C7" s="1">
        <v>3.7020894286762598</v>
      </c>
      <c r="D7" s="1">
        <v>3.5378419258312799</v>
      </c>
      <c r="E7" s="1">
        <v>3.4002643117251399</v>
      </c>
      <c r="F7" s="1">
        <v>3.2603558335329099</v>
      </c>
      <c r="G7" s="1">
        <v>3.2035317000879902</v>
      </c>
      <c r="H7" s="1">
        <v>3.1040023626799802</v>
      </c>
      <c r="I7" s="1">
        <v>2.9333209507790099</v>
      </c>
      <c r="J7" s="1">
        <v>2.81010871930894</v>
      </c>
    </row>
    <row r="8" spans="1:10" x14ac:dyDescent="0.25">
      <c r="A8" s="1" t="s">
        <v>139</v>
      </c>
      <c r="B8" s="1" t="s">
        <v>202</v>
      </c>
      <c r="C8" s="1">
        <v>3.0777266950736299</v>
      </c>
      <c r="D8" s="1">
        <v>3.2649190984243601</v>
      </c>
      <c r="E8" s="1">
        <v>2.9967406988829599</v>
      </c>
      <c r="F8" s="1">
        <v>3.0452915993896901</v>
      </c>
      <c r="G8" s="1">
        <v>2.87565393385084</v>
      </c>
      <c r="H8" s="1">
        <v>2.7918505932611</v>
      </c>
      <c r="I8" s="1">
        <v>2.9260525365247201</v>
      </c>
      <c r="J8" s="1">
        <v>3.0791382596410002</v>
      </c>
    </row>
    <row r="11" spans="1:10" x14ac:dyDescent="0.25">
      <c r="A11" s="31" t="s">
        <v>78</v>
      </c>
      <c r="B11" s="31"/>
      <c r="C11" s="31"/>
      <c r="D11" s="31"/>
      <c r="E11" s="31"/>
      <c r="F11" s="31"/>
      <c r="G11" s="31"/>
      <c r="H11" s="31"/>
      <c r="I11" s="31"/>
      <c r="J11" s="31"/>
    </row>
    <row r="12" spans="1:10" x14ac:dyDescent="0.25">
      <c r="A12" s="4" t="s">
        <v>64</v>
      </c>
      <c r="B12" s="4" t="s">
        <v>5</v>
      </c>
      <c r="C12" s="4" t="s">
        <v>65</v>
      </c>
      <c r="D12" s="4" t="s">
        <v>66</v>
      </c>
      <c r="E12" s="4" t="s">
        <v>67</v>
      </c>
      <c r="F12" s="4" t="s">
        <v>68</v>
      </c>
      <c r="G12" s="4" t="s">
        <v>69</v>
      </c>
      <c r="H12" s="4" t="s">
        <v>70</v>
      </c>
      <c r="I12" s="4" t="s">
        <v>71</v>
      </c>
      <c r="J12" s="4" t="s">
        <v>72</v>
      </c>
    </row>
    <row r="13" spans="1:10" x14ac:dyDescent="0.25">
      <c r="A13" s="2" t="s">
        <v>139</v>
      </c>
      <c r="B13" s="2" t="s">
        <v>201</v>
      </c>
      <c r="C13" s="2">
        <v>1.3877173019908699E-2</v>
      </c>
      <c r="D13" s="2">
        <v>1.5143306565553899E-2</v>
      </c>
      <c r="E13" s="2">
        <v>2.0714184353597599E-2</v>
      </c>
      <c r="F13" s="2">
        <v>1.5625844271937101E-2</v>
      </c>
      <c r="G13" s="2">
        <v>1.2361399183642201E-2</v>
      </c>
      <c r="H13" s="2">
        <v>1.21096607699629E-2</v>
      </c>
      <c r="I13" s="2">
        <v>1.27137905464262E-2</v>
      </c>
      <c r="J13" s="2">
        <v>8.4785105596594992E-3</v>
      </c>
    </row>
    <row r="14" spans="1:10" x14ac:dyDescent="0.25">
      <c r="A14" s="2" t="s">
        <v>139</v>
      </c>
      <c r="B14" s="2" t="s">
        <v>202</v>
      </c>
      <c r="C14" s="2">
        <v>0.13710781874070099</v>
      </c>
      <c r="D14" s="2">
        <v>0.18186957647498</v>
      </c>
      <c r="E14" s="2">
        <v>0.110509338150311</v>
      </c>
      <c r="F14" s="2">
        <v>7.7658961718977404E-2</v>
      </c>
      <c r="G14" s="2">
        <v>8.5639287588112803E-2</v>
      </c>
      <c r="H14" s="2">
        <v>7.6957308151487394E-2</v>
      </c>
      <c r="I14" s="2">
        <v>3.9325009087961799E-2</v>
      </c>
      <c r="J14" s="2">
        <v>4.8087552832541E-2</v>
      </c>
    </row>
    <row r="17" spans="1:10" x14ac:dyDescent="0.25">
      <c r="A17" s="31" t="s">
        <v>79</v>
      </c>
      <c r="B17" s="31"/>
      <c r="C17" s="31"/>
      <c r="D17" s="31"/>
      <c r="E17" s="31"/>
      <c r="F17" s="31"/>
      <c r="G17" s="31"/>
      <c r="H17" s="31"/>
      <c r="I17" s="31"/>
      <c r="J17" s="31"/>
    </row>
    <row r="18" spans="1:10" x14ac:dyDescent="0.25">
      <c r="A18" s="4" t="s">
        <v>64</v>
      </c>
      <c r="B18" s="4" t="s">
        <v>5</v>
      </c>
      <c r="C18" s="4" t="s">
        <v>65</v>
      </c>
      <c r="D18" s="4" t="s">
        <v>66</v>
      </c>
      <c r="E18" s="4" t="s">
        <v>67</v>
      </c>
      <c r="F18" s="4" t="s">
        <v>68</v>
      </c>
      <c r="G18" s="4" t="s">
        <v>69</v>
      </c>
      <c r="H18" s="4" t="s">
        <v>70</v>
      </c>
      <c r="I18" s="4" t="s">
        <v>71</v>
      </c>
      <c r="J18" s="4" t="s">
        <v>72</v>
      </c>
    </row>
    <row r="19" spans="1:10" x14ac:dyDescent="0.25">
      <c r="A19" s="3" t="s">
        <v>139</v>
      </c>
      <c r="B19" s="3" t="s">
        <v>201</v>
      </c>
      <c r="C19" s="3">
        <v>4358177</v>
      </c>
      <c r="D19" s="3">
        <v>4662963</v>
      </c>
      <c r="E19" s="3">
        <v>4941892</v>
      </c>
      <c r="F19" s="3">
        <v>5210976</v>
      </c>
      <c r="G19" s="3">
        <v>5398250</v>
      </c>
      <c r="H19" s="3">
        <v>5580104</v>
      </c>
      <c r="I19" s="3">
        <v>5965382</v>
      </c>
      <c r="J19" s="3">
        <v>6285544</v>
      </c>
    </row>
    <row r="20" spans="1:10" x14ac:dyDescent="0.25">
      <c r="A20" s="3" t="s">
        <v>139</v>
      </c>
      <c r="B20" s="3" t="s">
        <v>202</v>
      </c>
      <c r="C20" s="3">
        <v>53508</v>
      </c>
      <c r="D20" s="3">
        <v>70765</v>
      </c>
      <c r="E20" s="3">
        <v>99101</v>
      </c>
      <c r="F20" s="3">
        <v>135014</v>
      </c>
      <c r="G20" s="3">
        <v>195165</v>
      </c>
      <c r="H20" s="3">
        <v>351363</v>
      </c>
      <c r="I20" s="3">
        <v>501099</v>
      </c>
      <c r="J20" s="3">
        <v>632766</v>
      </c>
    </row>
    <row r="23" spans="1:10" x14ac:dyDescent="0.25">
      <c r="A23" s="31" t="s">
        <v>80</v>
      </c>
      <c r="B23" s="31"/>
      <c r="C23" s="31"/>
      <c r="D23" s="31"/>
      <c r="E23" s="31"/>
      <c r="F23" s="31"/>
      <c r="G23" s="31"/>
      <c r="H23" s="31"/>
      <c r="I23" s="31"/>
      <c r="J23" s="31"/>
    </row>
    <row r="24" spans="1:10" x14ac:dyDescent="0.25">
      <c r="A24" s="4" t="s">
        <v>64</v>
      </c>
      <c r="B24" s="4" t="s">
        <v>5</v>
      </c>
      <c r="C24" s="4" t="s">
        <v>65</v>
      </c>
      <c r="D24" s="4" t="s">
        <v>66</v>
      </c>
      <c r="E24" s="4" t="s">
        <v>67</v>
      </c>
      <c r="F24" s="4" t="s">
        <v>68</v>
      </c>
      <c r="G24" s="4" t="s">
        <v>69</v>
      </c>
      <c r="H24" s="4" t="s">
        <v>70</v>
      </c>
      <c r="I24" s="4" t="s">
        <v>71</v>
      </c>
      <c r="J24" s="4" t="s">
        <v>72</v>
      </c>
    </row>
    <row r="25" spans="1:10" x14ac:dyDescent="0.25">
      <c r="A25" s="3" t="s">
        <v>139</v>
      </c>
      <c r="B25" s="3" t="s">
        <v>201</v>
      </c>
      <c r="C25" s="3">
        <v>72820</v>
      </c>
      <c r="D25" s="3">
        <v>70406</v>
      </c>
      <c r="E25" s="3">
        <v>57723</v>
      </c>
      <c r="F25" s="3">
        <v>64738</v>
      </c>
      <c r="G25" s="3">
        <v>81695</v>
      </c>
      <c r="H25" s="3">
        <v>67857</v>
      </c>
      <c r="I25" s="3">
        <v>58313</v>
      </c>
      <c r="J25" s="3">
        <v>67183</v>
      </c>
    </row>
    <row r="26" spans="1:10" x14ac:dyDescent="0.25">
      <c r="A26" s="3" t="s">
        <v>139</v>
      </c>
      <c r="B26" s="3" t="s">
        <v>202</v>
      </c>
      <c r="C26" s="3">
        <v>577</v>
      </c>
      <c r="D26" s="3">
        <v>568</v>
      </c>
      <c r="E26" s="3">
        <v>914</v>
      </c>
      <c r="F26" s="3">
        <v>1202</v>
      </c>
      <c r="G26" s="3">
        <v>1631</v>
      </c>
      <c r="H26" s="3">
        <v>2409</v>
      </c>
      <c r="I26" s="3">
        <v>3187</v>
      </c>
      <c r="J26" s="3">
        <v>4223</v>
      </c>
    </row>
  </sheetData>
  <mergeCells count="4">
    <mergeCell ref="A5:J5"/>
    <mergeCell ref="A11:J11"/>
    <mergeCell ref="A17:J17"/>
    <mergeCell ref="A23:J23"/>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4"/>
  <sheetViews>
    <sheetView workbookViewId="0"/>
  </sheetViews>
  <sheetFormatPr baseColWidth="10" defaultColWidth="11.42578125" defaultRowHeight="15" x14ac:dyDescent="0.25"/>
  <cols>
    <col min="1" max="1" width="37.28515625" bestFit="1" customWidth="1"/>
    <col min="2" max="2" width="40.42578125" bestFit="1" customWidth="1"/>
  </cols>
  <sheetData>
    <row r="1" spans="1:10" x14ac:dyDescent="0.25">
      <c r="A1" s="5" t="str">
        <f>HYPERLINK("#'Indice'!A1", "Indice")</f>
        <v>Indice</v>
      </c>
    </row>
    <row r="2" spans="1:10" x14ac:dyDescent="0.25">
      <c r="A2" s="15" t="s">
        <v>61</v>
      </c>
    </row>
    <row r="3" spans="1:10" x14ac:dyDescent="0.25">
      <c r="A3" s="8" t="s">
        <v>62</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1" t="s">
        <v>73</v>
      </c>
      <c r="B7" s="1" t="s">
        <v>83</v>
      </c>
      <c r="C7" s="1">
        <v>59.765696525573702</v>
      </c>
      <c r="D7" s="1">
        <v>64.091718196868896</v>
      </c>
      <c r="E7" s="1">
        <v>58.995860815048196</v>
      </c>
      <c r="F7" s="1">
        <v>54.463928937912002</v>
      </c>
      <c r="G7" s="1">
        <v>52.553904056549101</v>
      </c>
      <c r="H7" s="1">
        <v>49.436429142952001</v>
      </c>
      <c r="I7" s="1">
        <v>50.940376520156903</v>
      </c>
      <c r="J7" s="1">
        <v>48.902106285095201</v>
      </c>
    </row>
    <row r="8" spans="1:10" x14ac:dyDescent="0.25">
      <c r="A8" s="1" t="s">
        <v>73</v>
      </c>
      <c r="B8" s="1" t="s">
        <v>84</v>
      </c>
      <c r="C8" s="1">
        <v>59.267121553420999</v>
      </c>
      <c r="D8" s="1">
        <v>58.641231060028097</v>
      </c>
      <c r="E8" s="1">
        <v>53.818929195404102</v>
      </c>
      <c r="F8" s="1">
        <v>55.557894706726103</v>
      </c>
      <c r="G8" s="1">
        <v>47.298318147659302</v>
      </c>
      <c r="H8" s="1">
        <v>43.627870082855203</v>
      </c>
      <c r="I8" s="1">
        <v>46.8180686235428</v>
      </c>
      <c r="J8" s="1">
        <v>42.487671971321099</v>
      </c>
    </row>
    <row r="9" spans="1:10" x14ac:dyDescent="0.25">
      <c r="A9" s="1" t="s">
        <v>73</v>
      </c>
      <c r="B9" s="1" t="s">
        <v>85</v>
      </c>
      <c r="C9" s="1">
        <v>61.447525024414098</v>
      </c>
      <c r="D9" s="1">
        <v>63.240534067153902</v>
      </c>
      <c r="E9" s="1">
        <v>57.797926664352403</v>
      </c>
      <c r="F9" s="1">
        <v>55.433523654937702</v>
      </c>
      <c r="G9" s="1">
        <v>52.875715494155898</v>
      </c>
      <c r="H9" s="1">
        <v>53.5277903079987</v>
      </c>
      <c r="I9" s="1">
        <v>48.443818092346199</v>
      </c>
      <c r="J9" s="1">
        <v>45.843854546546901</v>
      </c>
    </row>
    <row r="10" spans="1:10" x14ac:dyDescent="0.25">
      <c r="A10" s="1" t="s">
        <v>73</v>
      </c>
      <c r="B10" s="1" t="s">
        <v>86</v>
      </c>
      <c r="C10" s="1">
        <v>64.800357818603501</v>
      </c>
      <c r="D10" s="1">
        <v>67.248988151550293</v>
      </c>
      <c r="E10" s="1">
        <v>64.747881889343304</v>
      </c>
      <c r="F10" s="1">
        <v>59.488636255264304</v>
      </c>
      <c r="G10" s="1">
        <v>60.794413089752197</v>
      </c>
      <c r="H10" s="1">
        <v>58.947348594665499</v>
      </c>
      <c r="I10" s="1">
        <v>59.770238399505601</v>
      </c>
      <c r="J10" s="1">
        <v>51.531213521957397</v>
      </c>
    </row>
    <row r="11" spans="1:10" x14ac:dyDescent="0.25">
      <c r="A11" s="1" t="s">
        <v>73</v>
      </c>
      <c r="B11" s="1" t="s">
        <v>87</v>
      </c>
      <c r="C11" s="1">
        <v>75.4148304462433</v>
      </c>
      <c r="D11" s="1">
        <v>70.608758926391602</v>
      </c>
      <c r="E11" s="1">
        <v>66.646820306777997</v>
      </c>
      <c r="F11" s="1">
        <v>67.6736354827881</v>
      </c>
      <c r="G11" s="1">
        <v>66.627234220504803</v>
      </c>
      <c r="H11" s="1">
        <v>64.349550008773804</v>
      </c>
      <c r="I11" s="1">
        <v>66.288614273071303</v>
      </c>
      <c r="J11" s="1">
        <v>61.8549227714539</v>
      </c>
    </row>
    <row r="12" spans="1:10" x14ac:dyDescent="0.25">
      <c r="A12" s="1" t="s">
        <v>73</v>
      </c>
      <c r="B12" s="1" t="s">
        <v>88</v>
      </c>
      <c r="C12" s="1">
        <v>67.222398519516005</v>
      </c>
      <c r="D12" s="1">
        <v>63.755869865417502</v>
      </c>
      <c r="E12" s="1">
        <v>61.096578836440997</v>
      </c>
      <c r="F12" s="1">
        <v>62.585592269897496</v>
      </c>
      <c r="G12" s="1">
        <v>60.799479484558098</v>
      </c>
      <c r="H12" s="1">
        <v>56.264418363571203</v>
      </c>
      <c r="I12" s="1">
        <v>59.762215614318798</v>
      </c>
      <c r="J12" s="1">
        <v>56.527531147003202</v>
      </c>
    </row>
    <row r="13" spans="1:10" x14ac:dyDescent="0.25">
      <c r="A13" s="1" t="s">
        <v>73</v>
      </c>
      <c r="B13" s="1" t="s">
        <v>89</v>
      </c>
      <c r="C13" s="1">
        <v>66.297620534896893</v>
      </c>
      <c r="D13" s="1">
        <v>62.697172164916999</v>
      </c>
      <c r="E13" s="1">
        <v>60.114461183548002</v>
      </c>
      <c r="F13" s="1">
        <v>58.701568841934197</v>
      </c>
      <c r="G13" s="1">
        <v>57.6756238937378</v>
      </c>
      <c r="H13" s="1">
        <v>52.448058128356898</v>
      </c>
      <c r="I13" s="1">
        <v>54.598402976989703</v>
      </c>
      <c r="J13" s="1">
        <v>52.956050634384198</v>
      </c>
    </row>
    <row r="14" spans="1:10" x14ac:dyDescent="0.25">
      <c r="A14" s="1" t="s">
        <v>73</v>
      </c>
      <c r="B14" s="1" t="s">
        <v>90</v>
      </c>
      <c r="C14" s="1">
        <v>68.325495719909696</v>
      </c>
      <c r="D14" s="1">
        <v>66.277527809143095</v>
      </c>
      <c r="E14" s="1">
        <v>66.410356760024996</v>
      </c>
      <c r="F14" s="1">
        <v>65.044069290161104</v>
      </c>
      <c r="G14" s="1">
        <v>64.190953969955402</v>
      </c>
      <c r="H14" s="1">
        <v>61.449217796325698</v>
      </c>
      <c r="I14" s="1">
        <v>61.574971675872803</v>
      </c>
      <c r="J14" s="1">
        <v>60.5446100234985</v>
      </c>
    </row>
    <row r="15" spans="1:10" x14ac:dyDescent="0.25">
      <c r="A15" s="1" t="s">
        <v>73</v>
      </c>
      <c r="B15" s="1" t="s">
        <v>91</v>
      </c>
      <c r="C15" s="1">
        <v>70.168751478195205</v>
      </c>
      <c r="D15" s="1">
        <v>69.166004657745404</v>
      </c>
      <c r="E15" s="1">
        <v>68.612432479858398</v>
      </c>
      <c r="F15" s="1">
        <v>70.660948753356905</v>
      </c>
      <c r="G15" s="1">
        <v>70.649266242981</v>
      </c>
      <c r="H15" s="1">
        <v>67.016232013702407</v>
      </c>
      <c r="I15" s="1">
        <v>66.130733489990206</v>
      </c>
      <c r="J15" s="1">
        <v>65.466481447219806</v>
      </c>
    </row>
    <row r="16" spans="1:10" x14ac:dyDescent="0.25">
      <c r="A16" s="1" t="s">
        <v>73</v>
      </c>
      <c r="B16" s="1" t="s">
        <v>92</v>
      </c>
      <c r="C16" s="1"/>
      <c r="D16" s="1"/>
      <c r="E16" s="1"/>
      <c r="F16" s="1"/>
      <c r="G16" s="1"/>
      <c r="H16" s="1">
        <v>66.904425621032701</v>
      </c>
      <c r="I16" s="1">
        <v>69.284433126449599</v>
      </c>
      <c r="J16" s="1">
        <v>66.417992115020795</v>
      </c>
    </row>
    <row r="17" spans="1:10" x14ac:dyDescent="0.25">
      <c r="A17" s="1" t="s">
        <v>73</v>
      </c>
      <c r="B17" s="1" t="s">
        <v>93</v>
      </c>
      <c r="C17" s="1">
        <v>71.527439355850206</v>
      </c>
      <c r="D17" s="1">
        <v>68.291157484054594</v>
      </c>
      <c r="E17" s="1">
        <v>69.4672882556915</v>
      </c>
      <c r="F17" s="1">
        <v>68.069946765899701</v>
      </c>
      <c r="G17" s="1">
        <v>67.3490345478058</v>
      </c>
      <c r="H17" s="1">
        <v>61.012279987335198</v>
      </c>
      <c r="I17" s="1">
        <v>65.442138910293593</v>
      </c>
      <c r="J17" s="1">
        <v>64.542180299758897</v>
      </c>
    </row>
    <row r="18" spans="1:10" x14ac:dyDescent="0.25">
      <c r="A18" s="1" t="s">
        <v>73</v>
      </c>
      <c r="B18" s="1" t="s">
        <v>94</v>
      </c>
      <c r="C18" s="1">
        <v>72.538942098617596</v>
      </c>
      <c r="D18" s="1">
        <v>71.108657121658297</v>
      </c>
      <c r="E18" s="1">
        <v>68.9533114433289</v>
      </c>
      <c r="F18" s="1">
        <v>69.150072336196899</v>
      </c>
      <c r="G18" s="1">
        <v>66.032361984252901</v>
      </c>
      <c r="H18" s="1">
        <v>65.249693393707304</v>
      </c>
      <c r="I18" s="1">
        <v>69.545489549636798</v>
      </c>
      <c r="J18" s="1">
        <v>64.968413114547701</v>
      </c>
    </row>
    <row r="19" spans="1:10" x14ac:dyDescent="0.25">
      <c r="A19" s="1" t="s">
        <v>73</v>
      </c>
      <c r="B19" s="1" t="s">
        <v>95</v>
      </c>
      <c r="C19" s="1">
        <v>66.917872428894</v>
      </c>
      <c r="D19" s="1">
        <v>70.304208993911701</v>
      </c>
      <c r="E19" s="1">
        <v>64.337247610092206</v>
      </c>
      <c r="F19" s="1">
        <v>62.969857454299898</v>
      </c>
      <c r="G19" s="1">
        <v>64.587062597274794</v>
      </c>
      <c r="H19" s="1">
        <v>63.261616230011001</v>
      </c>
      <c r="I19" s="1">
        <v>62.935811281204202</v>
      </c>
      <c r="J19" s="1">
        <v>59.387749433517499</v>
      </c>
    </row>
    <row r="20" spans="1:10" x14ac:dyDescent="0.25">
      <c r="A20" s="1" t="s">
        <v>73</v>
      </c>
      <c r="B20" s="1" t="s">
        <v>96</v>
      </c>
      <c r="C20" s="1">
        <v>72.572576999664307</v>
      </c>
      <c r="D20" s="1">
        <v>67.629450559616103</v>
      </c>
      <c r="E20" s="1">
        <v>66.905683279037504</v>
      </c>
      <c r="F20" s="1">
        <v>66.637337207794204</v>
      </c>
      <c r="G20" s="1">
        <v>64.271539449691801</v>
      </c>
      <c r="H20" s="1">
        <v>61.227977275848403</v>
      </c>
      <c r="I20" s="1">
        <v>63.551020622253397</v>
      </c>
      <c r="J20" s="1">
        <v>63.129931688308702</v>
      </c>
    </row>
    <row r="21" spans="1:10" x14ac:dyDescent="0.25">
      <c r="A21" s="1" t="s">
        <v>73</v>
      </c>
      <c r="B21" s="1" t="s">
        <v>97</v>
      </c>
      <c r="C21" s="1">
        <v>68.022036552429199</v>
      </c>
      <c r="D21" s="1">
        <v>71.302121877670302</v>
      </c>
      <c r="E21" s="1">
        <v>62.318485975265503</v>
      </c>
      <c r="F21" s="1">
        <v>62.861531972885103</v>
      </c>
      <c r="G21" s="1">
        <v>62.457549571991002</v>
      </c>
      <c r="H21" s="1">
        <v>62.855762243270902</v>
      </c>
      <c r="I21" s="1">
        <v>63.372451066970797</v>
      </c>
      <c r="J21" s="1">
        <v>58.7515354156494</v>
      </c>
    </row>
    <row r="22" spans="1:10" x14ac:dyDescent="0.25">
      <c r="A22" s="1" t="s">
        <v>73</v>
      </c>
      <c r="B22" s="1" t="s">
        <v>98</v>
      </c>
      <c r="C22" s="1">
        <v>66.768968105316205</v>
      </c>
      <c r="D22" s="1">
        <v>71.298772096633897</v>
      </c>
      <c r="E22" s="1">
        <v>65.894734859466595</v>
      </c>
      <c r="F22" s="1">
        <v>64.832693338394193</v>
      </c>
      <c r="G22" s="1">
        <v>61.4947736263275</v>
      </c>
      <c r="H22" s="1">
        <v>64.478278160095201</v>
      </c>
      <c r="I22" s="1">
        <v>65.1060342788696</v>
      </c>
      <c r="J22" s="1">
        <v>56.3765227794647</v>
      </c>
    </row>
    <row r="23" spans="1:10" x14ac:dyDescent="0.25">
      <c r="A23" s="1" t="s">
        <v>75</v>
      </c>
      <c r="B23" s="1" t="s">
        <v>83</v>
      </c>
      <c r="C23" s="1">
        <v>19.603484869003299</v>
      </c>
      <c r="D23" s="1">
        <v>16.299608349800099</v>
      </c>
      <c r="E23" s="1">
        <v>18.377555906772599</v>
      </c>
      <c r="F23" s="1">
        <v>19.662761688232401</v>
      </c>
      <c r="G23" s="1">
        <v>21.923673152923602</v>
      </c>
      <c r="H23" s="1">
        <v>23.657113313674898</v>
      </c>
      <c r="I23" s="1">
        <v>28.994920849800099</v>
      </c>
      <c r="J23" s="1">
        <v>26.148897409439101</v>
      </c>
    </row>
    <row r="24" spans="1:10" x14ac:dyDescent="0.25">
      <c r="A24" s="1" t="s">
        <v>75</v>
      </c>
      <c r="B24" s="1" t="s">
        <v>84</v>
      </c>
      <c r="C24" s="1">
        <v>23.602035641670199</v>
      </c>
      <c r="D24" s="1">
        <v>24.890044331550602</v>
      </c>
      <c r="E24" s="1">
        <v>27.862536907195999</v>
      </c>
      <c r="F24" s="1">
        <v>28.801473975181601</v>
      </c>
      <c r="G24" s="1">
        <v>35.318541526794398</v>
      </c>
      <c r="H24" s="1">
        <v>35.460823774337797</v>
      </c>
      <c r="I24" s="1">
        <v>37.062868475914001</v>
      </c>
      <c r="J24" s="1">
        <v>36.1855357885361</v>
      </c>
    </row>
    <row r="25" spans="1:10" x14ac:dyDescent="0.25">
      <c r="A25" s="1" t="s">
        <v>75</v>
      </c>
      <c r="B25" s="1" t="s">
        <v>85</v>
      </c>
      <c r="C25" s="1">
        <v>20.349968969821902</v>
      </c>
      <c r="D25" s="1">
        <v>19.169004261493701</v>
      </c>
      <c r="E25" s="1">
        <v>21.307367086410501</v>
      </c>
      <c r="F25" s="1">
        <v>25.1841366291046</v>
      </c>
      <c r="G25" s="1">
        <v>28.950577974319501</v>
      </c>
      <c r="H25" s="1">
        <v>30.007553100585898</v>
      </c>
      <c r="I25" s="1">
        <v>34.784650802612298</v>
      </c>
      <c r="J25" s="1">
        <v>29.021617770195</v>
      </c>
    </row>
    <row r="26" spans="1:10" x14ac:dyDescent="0.25">
      <c r="A26" s="1" t="s">
        <v>75</v>
      </c>
      <c r="B26" s="1" t="s">
        <v>86</v>
      </c>
      <c r="C26" s="1">
        <v>18.191246688365901</v>
      </c>
      <c r="D26" s="1">
        <v>16.509097814559901</v>
      </c>
      <c r="E26" s="1">
        <v>15.4179945588112</v>
      </c>
      <c r="F26" s="1">
        <v>15.765394270420099</v>
      </c>
      <c r="G26" s="1">
        <v>16.5698111057281</v>
      </c>
      <c r="H26" s="1">
        <v>14.8745357990265</v>
      </c>
      <c r="I26" s="1">
        <v>21.479883790016199</v>
      </c>
      <c r="J26" s="1">
        <v>21.501277387142199</v>
      </c>
    </row>
    <row r="27" spans="1:10" x14ac:dyDescent="0.25">
      <c r="A27" s="1" t="s">
        <v>75</v>
      </c>
      <c r="B27" s="1" t="s">
        <v>87</v>
      </c>
      <c r="C27" s="1">
        <v>10.1721599698067</v>
      </c>
      <c r="D27" s="1">
        <v>14.690662920475001</v>
      </c>
      <c r="E27" s="1">
        <v>15.4805481433868</v>
      </c>
      <c r="F27" s="1">
        <v>15.1652276515961</v>
      </c>
      <c r="G27" s="1">
        <v>16.604268550872799</v>
      </c>
      <c r="H27" s="1">
        <v>16.3988471031189</v>
      </c>
      <c r="I27" s="1">
        <v>17.622637748718301</v>
      </c>
      <c r="J27" s="1">
        <v>22.287791967392</v>
      </c>
    </row>
    <row r="28" spans="1:10" x14ac:dyDescent="0.25">
      <c r="A28" s="1" t="s">
        <v>75</v>
      </c>
      <c r="B28" s="1" t="s">
        <v>88</v>
      </c>
      <c r="C28" s="1">
        <v>16.173763573169701</v>
      </c>
      <c r="D28" s="1">
        <v>19.731001555919601</v>
      </c>
      <c r="E28" s="1">
        <v>20.242492854595199</v>
      </c>
      <c r="F28" s="1">
        <v>20.457619428634601</v>
      </c>
      <c r="G28" s="1">
        <v>22.193510830402399</v>
      </c>
      <c r="H28" s="1">
        <v>24.550926685333302</v>
      </c>
      <c r="I28" s="1">
        <v>23.4514206647873</v>
      </c>
      <c r="J28" s="1">
        <v>23.819851875305201</v>
      </c>
    </row>
    <row r="29" spans="1:10" x14ac:dyDescent="0.25">
      <c r="A29" s="1" t="s">
        <v>75</v>
      </c>
      <c r="B29" s="1" t="s">
        <v>89</v>
      </c>
      <c r="C29" s="1">
        <v>20.580862462520599</v>
      </c>
      <c r="D29" s="1">
        <v>22.811476886272398</v>
      </c>
      <c r="E29" s="1">
        <v>22.804895043373101</v>
      </c>
      <c r="F29" s="1">
        <v>24.883490800857501</v>
      </c>
      <c r="G29" s="1">
        <v>27.190127968788101</v>
      </c>
      <c r="H29" s="1">
        <v>31.1834990978241</v>
      </c>
      <c r="I29" s="1">
        <v>32.160779833793598</v>
      </c>
      <c r="J29" s="1">
        <v>33.838409185409503</v>
      </c>
    </row>
    <row r="30" spans="1:10" x14ac:dyDescent="0.25">
      <c r="A30" s="1" t="s">
        <v>75</v>
      </c>
      <c r="B30" s="1" t="s">
        <v>90</v>
      </c>
      <c r="C30" s="1">
        <v>13.8622164726257</v>
      </c>
      <c r="D30" s="1">
        <v>14.798836410045601</v>
      </c>
      <c r="E30" s="1">
        <v>14.978268742561299</v>
      </c>
      <c r="F30" s="1">
        <v>20.357166230678601</v>
      </c>
      <c r="G30" s="1">
        <v>17.964734137058301</v>
      </c>
      <c r="H30" s="1">
        <v>18.6463758349419</v>
      </c>
      <c r="I30" s="1">
        <v>19.0470308065414</v>
      </c>
      <c r="J30" s="1">
        <v>20.1389148831367</v>
      </c>
    </row>
    <row r="31" spans="1:10" x14ac:dyDescent="0.25">
      <c r="A31" s="1" t="s">
        <v>75</v>
      </c>
      <c r="B31" s="1" t="s">
        <v>91</v>
      </c>
      <c r="C31" s="1">
        <v>11.360080540180199</v>
      </c>
      <c r="D31" s="1">
        <v>12.9034414887428</v>
      </c>
      <c r="E31" s="1">
        <v>13.102447986602799</v>
      </c>
      <c r="F31" s="1">
        <v>12.709304690361</v>
      </c>
      <c r="G31" s="1">
        <v>13.608892261982</v>
      </c>
      <c r="H31" s="1">
        <v>13.9029428362846</v>
      </c>
      <c r="I31" s="1">
        <v>19.399286806583401</v>
      </c>
      <c r="J31" s="1">
        <v>18.7434405088425</v>
      </c>
    </row>
    <row r="32" spans="1:10" x14ac:dyDescent="0.25">
      <c r="A32" s="1" t="s">
        <v>75</v>
      </c>
      <c r="B32" s="1" t="s">
        <v>92</v>
      </c>
      <c r="C32" s="1"/>
      <c r="D32" s="1"/>
      <c r="E32" s="1"/>
      <c r="F32" s="1"/>
      <c r="G32" s="1"/>
      <c r="H32" s="1">
        <v>16.717587411403699</v>
      </c>
      <c r="I32" s="1">
        <v>15.351130068302201</v>
      </c>
      <c r="J32" s="1">
        <v>16.409461200237299</v>
      </c>
    </row>
    <row r="33" spans="1:10" x14ac:dyDescent="0.25">
      <c r="A33" s="1" t="s">
        <v>75</v>
      </c>
      <c r="B33" s="1" t="s">
        <v>93</v>
      </c>
      <c r="C33" s="1">
        <v>13.3967936038971</v>
      </c>
      <c r="D33" s="1">
        <v>15.3510555624962</v>
      </c>
      <c r="E33" s="1">
        <v>14.109611511230501</v>
      </c>
      <c r="F33" s="1">
        <v>14.4769698381424</v>
      </c>
      <c r="G33" s="1">
        <v>15.7951578497887</v>
      </c>
      <c r="H33" s="1">
        <v>19.805243611335801</v>
      </c>
      <c r="I33" s="1">
        <v>18.698349595069899</v>
      </c>
      <c r="J33" s="1">
        <v>19.422505795955701</v>
      </c>
    </row>
    <row r="34" spans="1:10" x14ac:dyDescent="0.25">
      <c r="A34" s="1" t="s">
        <v>75</v>
      </c>
      <c r="B34" s="1" t="s">
        <v>94</v>
      </c>
      <c r="C34" s="1">
        <v>11.5368619561195</v>
      </c>
      <c r="D34" s="1">
        <v>12.1080927550793</v>
      </c>
      <c r="E34" s="1">
        <v>12.0769344270229</v>
      </c>
      <c r="F34" s="1">
        <v>14.1360387206078</v>
      </c>
      <c r="G34" s="1">
        <v>16.033165156841299</v>
      </c>
      <c r="H34" s="1">
        <v>16.759145259857199</v>
      </c>
      <c r="I34" s="1">
        <v>14.8523360490799</v>
      </c>
      <c r="J34" s="1">
        <v>16.691140830516801</v>
      </c>
    </row>
    <row r="35" spans="1:10" x14ac:dyDescent="0.25">
      <c r="A35" s="1" t="s">
        <v>75</v>
      </c>
      <c r="B35" s="1" t="s">
        <v>95</v>
      </c>
      <c r="C35" s="1">
        <v>13.655662536621101</v>
      </c>
      <c r="D35" s="1">
        <v>10.9233073890209</v>
      </c>
      <c r="E35" s="1">
        <v>14.178697764873499</v>
      </c>
      <c r="F35" s="1">
        <v>15.0216698646545</v>
      </c>
      <c r="G35" s="1">
        <v>17.598524689674399</v>
      </c>
      <c r="H35" s="1">
        <v>17.380434274673501</v>
      </c>
      <c r="I35" s="1">
        <v>17.719660699367498</v>
      </c>
      <c r="J35" s="1">
        <v>18.725599348545099</v>
      </c>
    </row>
    <row r="36" spans="1:10" x14ac:dyDescent="0.25">
      <c r="A36" s="1" t="s">
        <v>75</v>
      </c>
      <c r="B36" s="1" t="s">
        <v>96</v>
      </c>
      <c r="C36" s="1">
        <v>12.4247945845127</v>
      </c>
      <c r="D36" s="1">
        <v>15.171436965465499</v>
      </c>
      <c r="E36" s="1">
        <v>14.071343839168501</v>
      </c>
      <c r="F36" s="1">
        <v>17.6096007227898</v>
      </c>
      <c r="G36" s="1">
        <v>17.776483297348001</v>
      </c>
      <c r="H36" s="1">
        <v>20.724050700664499</v>
      </c>
      <c r="I36" s="1">
        <v>20.5882832407951</v>
      </c>
      <c r="J36" s="1">
        <v>19.247905910015099</v>
      </c>
    </row>
    <row r="37" spans="1:10" x14ac:dyDescent="0.25">
      <c r="A37" s="1" t="s">
        <v>75</v>
      </c>
      <c r="B37" s="1" t="s">
        <v>97</v>
      </c>
      <c r="C37" s="1">
        <v>18.259172141552</v>
      </c>
      <c r="D37" s="1">
        <v>15.9620001912117</v>
      </c>
      <c r="E37" s="1">
        <v>19.3799406290054</v>
      </c>
      <c r="F37" s="1">
        <v>21.158675849437699</v>
      </c>
      <c r="G37" s="1">
        <v>20.1128289103508</v>
      </c>
      <c r="H37" s="1">
        <v>24.113951623439799</v>
      </c>
      <c r="I37" s="1">
        <v>25.044709444045999</v>
      </c>
      <c r="J37" s="1">
        <v>25.190091133117701</v>
      </c>
    </row>
    <row r="38" spans="1:10" x14ac:dyDescent="0.25">
      <c r="A38" s="1" t="s">
        <v>75</v>
      </c>
      <c r="B38" s="1" t="s">
        <v>98</v>
      </c>
      <c r="C38" s="1">
        <v>14.0583947300911</v>
      </c>
      <c r="D38" s="1">
        <v>14.2546072602272</v>
      </c>
      <c r="E38" s="1">
        <v>15.8900797367096</v>
      </c>
      <c r="F38" s="1">
        <v>20.1641619205475</v>
      </c>
      <c r="G38" s="1">
        <v>23.594932258129099</v>
      </c>
      <c r="H38" s="1">
        <v>21.8559056520462</v>
      </c>
      <c r="I38" s="1">
        <v>22.5934416055679</v>
      </c>
      <c r="J38" s="1">
        <v>26.595026254653899</v>
      </c>
    </row>
    <row r="39" spans="1:10" x14ac:dyDescent="0.25">
      <c r="A39" s="1" t="s">
        <v>76</v>
      </c>
      <c r="B39" s="1" t="s">
        <v>83</v>
      </c>
      <c r="C39" s="1">
        <v>19.743666052818298</v>
      </c>
      <c r="D39" s="1">
        <v>17.082995176315301</v>
      </c>
      <c r="E39" s="1">
        <v>16.374842822551699</v>
      </c>
      <c r="F39" s="1">
        <v>22.136835753917701</v>
      </c>
      <c r="G39" s="1">
        <v>24.567651748657202</v>
      </c>
      <c r="H39" s="1">
        <v>21.269474923610701</v>
      </c>
      <c r="I39" s="1">
        <v>15.207202732562999</v>
      </c>
      <c r="J39" s="1">
        <v>15.2621686458588</v>
      </c>
    </row>
    <row r="40" spans="1:10" x14ac:dyDescent="0.25">
      <c r="A40" s="1" t="s">
        <v>76</v>
      </c>
      <c r="B40" s="1" t="s">
        <v>84</v>
      </c>
      <c r="C40" s="1">
        <v>15.457911789417301</v>
      </c>
      <c r="D40" s="1">
        <v>14.897015690803499</v>
      </c>
      <c r="E40" s="1">
        <v>16.0475924611092</v>
      </c>
      <c r="F40" s="1">
        <v>13.1641700863838</v>
      </c>
      <c r="G40" s="1">
        <v>14.235483109951</v>
      </c>
      <c r="H40" s="1">
        <v>16.096609830856298</v>
      </c>
      <c r="I40" s="1">
        <v>11.1709922552109</v>
      </c>
      <c r="J40" s="1">
        <v>11.851490288972901</v>
      </c>
    </row>
    <row r="41" spans="1:10" x14ac:dyDescent="0.25">
      <c r="A41" s="1" t="s">
        <v>76</v>
      </c>
      <c r="B41" s="1" t="s">
        <v>85</v>
      </c>
      <c r="C41" s="1">
        <v>16.340805590152701</v>
      </c>
      <c r="D41" s="1">
        <v>16.582685708999598</v>
      </c>
      <c r="E41" s="1">
        <v>17.192472517490401</v>
      </c>
      <c r="F41" s="1">
        <v>16.860577464103699</v>
      </c>
      <c r="G41" s="1">
        <v>15.573425590992001</v>
      </c>
      <c r="H41" s="1">
        <v>14.477483928203601</v>
      </c>
      <c r="I41" s="1">
        <v>11.197701096534701</v>
      </c>
      <c r="J41" s="1">
        <v>17.156150937080401</v>
      </c>
    </row>
    <row r="42" spans="1:10" x14ac:dyDescent="0.25">
      <c r="A42" s="1" t="s">
        <v>76</v>
      </c>
      <c r="B42" s="1" t="s">
        <v>86</v>
      </c>
      <c r="C42" s="1">
        <v>15.591496229171799</v>
      </c>
      <c r="D42" s="1">
        <v>14.337389171123499</v>
      </c>
      <c r="E42" s="1">
        <v>16.625998914241801</v>
      </c>
      <c r="F42" s="1">
        <v>22.222091257572199</v>
      </c>
      <c r="G42" s="1">
        <v>20.320367813110401</v>
      </c>
      <c r="H42" s="1">
        <v>22.058416903019001</v>
      </c>
      <c r="I42" s="1">
        <v>12.848833203315699</v>
      </c>
      <c r="J42" s="1">
        <v>16.971030831337</v>
      </c>
    </row>
    <row r="43" spans="1:10" x14ac:dyDescent="0.25">
      <c r="A43" s="1" t="s">
        <v>76</v>
      </c>
      <c r="B43" s="1" t="s">
        <v>87</v>
      </c>
      <c r="C43" s="1">
        <v>14.186348021030399</v>
      </c>
      <c r="D43" s="1">
        <v>12.957364320755</v>
      </c>
      <c r="E43" s="1">
        <v>12.283352017402599</v>
      </c>
      <c r="F43" s="1">
        <v>15.6385913491249</v>
      </c>
      <c r="G43" s="1">
        <v>14.8723021149635</v>
      </c>
      <c r="H43" s="1">
        <v>17.913658916950201</v>
      </c>
      <c r="I43" s="1">
        <v>12.7225324511528</v>
      </c>
      <c r="J43" s="1">
        <v>13.261348009109501</v>
      </c>
    </row>
    <row r="44" spans="1:10" x14ac:dyDescent="0.25">
      <c r="A44" s="1" t="s">
        <v>76</v>
      </c>
      <c r="B44" s="1" t="s">
        <v>88</v>
      </c>
      <c r="C44" s="1">
        <v>14.9832546710968</v>
      </c>
      <c r="D44" s="1">
        <v>14.420302212238299</v>
      </c>
      <c r="E44" s="1">
        <v>14.171071350574501</v>
      </c>
      <c r="F44" s="1">
        <v>12.332161515951199</v>
      </c>
      <c r="G44" s="1">
        <v>14.1094908118248</v>
      </c>
      <c r="H44" s="1">
        <v>16.562256217002901</v>
      </c>
      <c r="I44" s="1">
        <v>12.372512370348</v>
      </c>
      <c r="J44" s="1">
        <v>14.1798570752144</v>
      </c>
    </row>
    <row r="45" spans="1:10" x14ac:dyDescent="0.25">
      <c r="A45" s="1" t="s">
        <v>76</v>
      </c>
      <c r="B45" s="1" t="s">
        <v>89</v>
      </c>
      <c r="C45" s="1">
        <v>12.7332612872124</v>
      </c>
      <c r="D45" s="1">
        <v>13.731721043586701</v>
      </c>
      <c r="E45" s="1">
        <v>15.5112102627754</v>
      </c>
      <c r="F45" s="1">
        <v>14.251458644866901</v>
      </c>
      <c r="G45" s="1">
        <v>13.679827749729199</v>
      </c>
      <c r="H45" s="1">
        <v>14.2408326268196</v>
      </c>
      <c r="I45" s="1">
        <v>10.1015411317348</v>
      </c>
      <c r="J45" s="1">
        <v>10.0838527083397</v>
      </c>
    </row>
    <row r="46" spans="1:10" x14ac:dyDescent="0.25">
      <c r="A46" s="1" t="s">
        <v>76</v>
      </c>
      <c r="B46" s="1" t="s">
        <v>90</v>
      </c>
      <c r="C46" s="1">
        <v>17.257386445999099</v>
      </c>
      <c r="D46" s="1">
        <v>17.5238519906998</v>
      </c>
      <c r="E46" s="1">
        <v>16.954481601715099</v>
      </c>
      <c r="F46" s="1">
        <v>12.375580519437801</v>
      </c>
      <c r="G46" s="1">
        <v>15.0904178619385</v>
      </c>
      <c r="H46" s="1">
        <v>16.919977962970702</v>
      </c>
      <c r="I46" s="1">
        <v>16.092452406883201</v>
      </c>
      <c r="J46" s="1">
        <v>14.853473007679</v>
      </c>
    </row>
    <row r="47" spans="1:10" x14ac:dyDescent="0.25">
      <c r="A47" s="1" t="s">
        <v>76</v>
      </c>
      <c r="B47" s="1" t="s">
        <v>91</v>
      </c>
      <c r="C47" s="1">
        <v>17.986887693405201</v>
      </c>
      <c r="D47" s="1">
        <v>17.096324265003201</v>
      </c>
      <c r="E47" s="1">
        <v>15.4624849557877</v>
      </c>
      <c r="F47" s="1">
        <v>13.0620196461678</v>
      </c>
      <c r="G47" s="1">
        <v>12.794798612594599</v>
      </c>
      <c r="H47" s="1">
        <v>14.9115204811096</v>
      </c>
      <c r="I47" s="1">
        <v>11.3260604441166</v>
      </c>
      <c r="J47" s="1">
        <v>11.9931936264038</v>
      </c>
    </row>
    <row r="48" spans="1:10" x14ac:dyDescent="0.25">
      <c r="A48" s="1" t="s">
        <v>76</v>
      </c>
      <c r="B48" s="1" t="s">
        <v>92</v>
      </c>
      <c r="C48" s="1"/>
      <c r="D48" s="1"/>
      <c r="E48" s="1"/>
      <c r="F48" s="1"/>
      <c r="G48" s="1"/>
      <c r="H48" s="1">
        <v>13.4130522608757</v>
      </c>
      <c r="I48" s="1">
        <v>12.174766510725</v>
      </c>
      <c r="J48" s="1">
        <v>14.6847620606422</v>
      </c>
    </row>
    <row r="49" spans="1:10" x14ac:dyDescent="0.25">
      <c r="A49" s="1" t="s">
        <v>76</v>
      </c>
      <c r="B49" s="1" t="s">
        <v>93</v>
      </c>
      <c r="C49" s="1">
        <v>14.7688135504723</v>
      </c>
      <c r="D49" s="1">
        <v>14.9533540010452</v>
      </c>
      <c r="E49" s="1">
        <v>13.56241106987</v>
      </c>
      <c r="F49" s="1">
        <v>13.740360736846901</v>
      </c>
      <c r="G49" s="1">
        <v>14.1810968518257</v>
      </c>
      <c r="H49" s="1">
        <v>15.4126420617104</v>
      </c>
      <c r="I49" s="1">
        <v>12.2050561010838</v>
      </c>
      <c r="J49" s="1">
        <v>11.9455605745316</v>
      </c>
    </row>
    <row r="50" spans="1:10" x14ac:dyDescent="0.25">
      <c r="A50" s="1" t="s">
        <v>76</v>
      </c>
      <c r="B50" s="1" t="s">
        <v>94</v>
      </c>
      <c r="C50" s="1">
        <v>15.4517993330956</v>
      </c>
      <c r="D50" s="1">
        <v>15.372017025947599</v>
      </c>
      <c r="E50" s="1">
        <v>14.557953178882601</v>
      </c>
      <c r="F50" s="1">
        <v>12.873874604701999</v>
      </c>
      <c r="G50" s="1">
        <v>14.533402025699599</v>
      </c>
      <c r="H50" s="1">
        <v>15.0256901979446</v>
      </c>
      <c r="I50" s="1">
        <v>12.400914728641499</v>
      </c>
      <c r="J50" s="1">
        <v>14.0234783291817</v>
      </c>
    </row>
    <row r="51" spans="1:10" x14ac:dyDescent="0.25">
      <c r="A51" s="1" t="s">
        <v>76</v>
      </c>
      <c r="B51" s="1" t="s">
        <v>95</v>
      </c>
      <c r="C51" s="1">
        <v>18.922087550163301</v>
      </c>
      <c r="D51" s="1">
        <v>17.330709099769599</v>
      </c>
      <c r="E51" s="1">
        <v>17.5725996494293</v>
      </c>
      <c r="F51" s="1">
        <v>18.654035031795502</v>
      </c>
      <c r="G51" s="1">
        <v>15.602135658264199</v>
      </c>
      <c r="H51" s="1">
        <v>18.0069729685783</v>
      </c>
      <c r="I51" s="1">
        <v>16.118901968002302</v>
      </c>
      <c r="J51" s="1">
        <v>18.048615753650701</v>
      </c>
    </row>
    <row r="52" spans="1:10" x14ac:dyDescent="0.25">
      <c r="A52" s="1" t="s">
        <v>76</v>
      </c>
      <c r="B52" s="1" t="s">
        <v>96</v>
      </c>
      <c r="C52" s="1">
        <v>14.769308269023901</v>
      </c>
      <c r="D52" s="1">
        <v>15.949296951293899</v>
      </c>
      <c r="E52" s="1">
        <v>16.9775873422623</v>
      </c>
      <c r="F52" s="1">
        <v>14.400579035282099</v>
      </c>
      <c r="G52" s="1">
        <v>16.520361602306401</v>
      </c>
      <c r="H52" s="1">
        <v>14.811545610427901</v>
      </c>
      <c r="I52" s="1">
        <v>12.8506422042847</v>
      </c>
      <c r="J52" s="1">
        <v>13.884255290031399</v>
      </c>
    </row>
    <row r="53" spans="1:10" x14ac:dyDescent="0.25">
      <c r="A53" s="1" t="s">
        <v>76</v>
      </c>
      <c r="B53" s="1" t="s">
        <v>97</v>
      </c>
      <c r="C53" s="1">
        <v>13.091087341308601</v>
      </c>
      <c r="D53" s="1">
        <v>11.759937554597901</v>
      </c>
      <c r="E53" s="1">
        <v>14.2638325691223</v>
      </c>
      <c r="F53" s="1">
        <v>13.1141245365143</v>
      </c>
      <c r="G53" s="1">
        <v>15.091638267040301</v>
      </c>
      <c r="H53" s="1">
        <v>11.7575988173485</v>
      </c>
      <c r="I53" s="1">
        <v>9.1060534119606</v>
      </c>
      <c r="J53" s="1">
        <v>13.090507686138199</v>
      </c>
    </row>
    <row r="54" spans="1:10" x14ac:dyDescent="0.25">
      <c r="A54" s="1" t="s">
        <v>76</v>
      </c>
      <c r="B54" s="1" t="s">
        <v>98</v>
      </c>
      <c r="C54" s="1">
        <v>19.0696403384209</v>
      </c>
      <c r="D54" s="1">
        <v>14.1338557004929</v>
      </c>
      <c r="E54" s="1">
        <v>17.632044851779899</v>
      </c>
      <c r="F54" s="1">
        <v>13.7919217348099</v>
      </c>
      <c r="G54" s="1">
        <v>14.117847383022299</v>
      </c>
      <c r="H54" s="1">
        <v>10.79366132617</v>
      </c>
      <c r="I54" s="1">
        <v>9.3788653612136805</v>
      </c>
      <c r="J54" s="1">
        <v>15.8175632357597</v>
      </c>
    </row>
    <row r="55" spans="1:10" x14ac:dyDescent="0.25">
      <c r="A55" s="1" t="s">
        <v>77</v>
      </c>
      <c r="B55" s="1" t="s">
        <v>83</v>
      </c>
      <c r="C55" s="1">
        <v>0.88715329766273499</v>
      </c>
      <c r="D55" s="1">
        <v>2.52568181604147</v>
      </c>
      <c r="E55" s="1">
        <v>6.2517367303371403</v>
      </c>
      <c r="F55" s="1">
        <v>3.7364769726991698</v>
      </c>
      <c r="G55" s="1">
        <v>0.95476964488625504</v>
      </c>
      <c r="H55" s="1">
        <v>5.6369815021753302</v>
      </c>
      <c r="I55" s="1">
        <v>4.8574976623058301</v>
      </c>
      <c r="J55" s="1">
        <v>9.6868261694908107</v>
      </c>
    </row>
    <row r="56" spans="1:10" x14ac:dyDescent="0.25">
      <c r="A56" s="1" t="s">
        <v>77</v>
      </c>
      <c r="B56" s="1" t="s">
        <v>84</v>
      </c>
      <c r="C56" s="1">
        <v>1.67292822152376</v>
      </c>
      <c r="D56" s="1">
        <v>1.5717092901468299</v>
      </c>
      <c r="E56" s="1">
        <v>2.2709427401423499</v>
      </c>
      <c r="F56" s="1">
        <v>2.4764608591794999</v>
      </c>
      <c r="G56" s="1">
        <v>3.1476587057113599</v>
      </c>
      <c r="H56" s="1">
        <v>4.8146944493055299</v>
      </c>
      <c r="I56" s="1">
        <v>4.9480687826871899</v>
      </c>
      <c r="J56" s="1">
        <v>9.4752997159957904</v>
      </c>
    </row>
    <row r="57" spans="1:10" x14ac:dyDescent="0.25">
      <c r="A57" s="1" t="s">
        <v>77</v>
      </c>
      <c r="B57" s="1" t="s">
        <v>85</v>
      </c>
      <c r="C57" s="1">
        <v>1.86169799417257</v>
      </c>
      <c r="D57" s="1">
        <v>1.0077749378979199</v>
      </c>
      <c r="E57" s="1">
        <v>3.7022333592176402</v>
      </c>
      <c r="F57" s="1">
        <v>2.5217644870281202</v>
      </c>
      <c r="G57" s="1">
        <v>2.60028149932623</v>
      </c>
      <c r="H57" s="1">
        <v>1.98717340826988</v>
      </c>
      <c r="I57" s="1">
        <v>5.5738329887390101</v>
      </c>
      <c r="J57" s="1">
        <v>7.9783774912357304</v>
      </c>
    </row>
    <row r="58" spans="1:10" x14ac:dyDescent="0.25">
      <c r="A58" s="1" t="s">
        <v>77</v>
      </c>
      <c r="B58" s="1" t="s">
        <v>86</v>
      </c>
      <c r="C58" s="1">
        <v>1.41689907759428</v>
      </c>
      <c r="D58" s="1">
        <v>1.9045270979404401</v>
      </c>
      <c r="E58" s="1">
        <v>3.2081253826618199</v>
      </c>
      <c r="F58" s="1">
        <v>2.5238744914531699</v>
      </c>
      <c r="G58" s="1">
        <v>2.3154120892286301</v>
      </c>
      <c r="H58" s="1">
        <v>4.1197005659341803</v>
      </c>
      <c r="I58" s="1">
        <v>5.9010457247495696</v>
      </c>
      <c r="J58" s="1">
        <v>9.9964782595634496</v>
      </c>
    </row>
    <row r="59" spans="1:10" x14ac:dyDescent="0.25">
      <c r="A59" s="1" t="s">
        <v>77</v>
      </c>
      <c r="B59" s="1" t="s">
        <v>87</v>
      </c>
      <c r="C59" s="1">
        <v>0.226663216017187</v>
      </c>
      <c r="D59" s="1">
        <v>1.74321196973324</v>
      </c>
      <c r="E59" s="1">
        <v>5.5892832577228502</v>
      </c>
      <c r="F59" s="1">
        <v>1.5225465409457699</v>
      </c>
      <c r="G59" s="1">
        <v>1.89619455486536</v>
      </c>
      <c r="H59" s="1">
        <v>1.3379411771893499</v>
      </c>
      <c r="I59" s="1">
        <v>3.36621850728989</v>
      </c>
      <c r="J59" s="1">
        <v>2.59593613445759</v>
      </c>
    </row>
    <row r="60" spans="1:10" x14ac:dyDescent="0.25">
      <c r="A60" s="1" t="s">
        <v>77</v>
      </c>
      <c r="B60" s="1" t="s">
        <v>88</v>
      </c>
      <c r="C60" s="1">
        <v>1.6205845400690999</v>
      </c>
      <c r="D60" s="1">
        <v>2.0928297191858301</v>
      </c>
      <c r="E60" s="1">
        <v>4.4898550957441303</v>
      </c>
      <c r="F60" s="1">
        <v>4.6246267855167398</v>
      </c>
      <c r="G60" s="1">
        <v>2.8975203633308402</v>
      </c>
      <c r="H60" s="1">
        <v>2.6223996654152901</v>
      </c>
      <c r="I60" s="1">
        <v>4.4138535857200596</v>
      </c>
      <c r="J60" s="1">
        <v>5.4727584123611503</v>
      </c>
    </row>
    <row r="61" spans="1:10" x14ac:dyDescent="0.25">
      <c r="A61" s="1" t="s">
        <v>77</v>
      </c>
      <c r="B61" s="1" t="s">
        <v>89</v>
      </c>
      <c r="C61" s="1">
        <v>0.38825569208711402</v>
      </c>
      <c r="D61" s="1">
        <v>0.759630231186748</v>
      </c>
      <c r="E61" s="1">
        <v>1.5694320201873799</v>
      </c>
      <c r="F61" s="1">
        <v>2.1634824573993701</v>
      </c>
      <c r="G61" s="1">
        <v>1.4544172212481501</v>
      </c>
      <c r="H61" s="1">
        <v>2.1276073530316402</v>
      </c>
      <c r="I61" s="1">
        <v>3.1392760574817702</v>
      </c>
      <c r="J61" s="1">
        <v>3.12168430536985</v>
      </c>
    </row>
    <row r="62" spans="1:10" x14ac:dyDescent="0.25">
      <c r="A62" s="1" t="s">
        <v>77</v>
      </c>
      <c r="B62" s="1" t="s">
        <v>90</v>
      </c>
      <c r="C62" s="1">
        <v>0.55490126833319697</v>
      </c>
      <c r="D62" s="1">
        <v>1.39978267252445</v>
      </c>
      <c r="E62" s="1">
        <v>1.6568897292017899</v>
      </c>
      <c r="F62" s="1">
        <v>2.22318153828382</v>
      </c>
      <c r="G62" s="1">
        <v>2.7538951486349101</v>
      </c>
      <c r="H62" s="1">
        <v>2.9844304546713798</v>
      </c>
      <c r="I62" s="1">
        <v>3.2855458557605699</v>
      </c>
      <c r="J62" s="1">
        <v>4.4630039483308801</v>
      </c>
    </row>
    <row r="63" spans="1:10" x14ac:dyDescent="0.25">
      <c r="A63" s="1" t="s">
        <v>77</v>
      </c>
      <c r="B63" s="1" t="s">
        <v>91</v>
      </c>
      <c r="C63" s="1">
        <v>0.48427954316139199</v>
      </c>
      <c r="D63" s="1">
        <v>0.83422809839248702</v>
      </c>
      <c r="E63" s="1">
        <v>2.8226332738995601</v>
      </c>
      <c r="F63" s="1">
        <v>3.5677265375852598</v>
      </c>
      <c r="G63" s="1">
        <v>2.94704474508762</v>
      </c>
      <c r="H63" s="1">
        <v>4.1693061590194702</v>
      </c>
      <c r="I63" s="1">
        <v>3.1439200043678301</v>
      </c>
      <c r="J63" s="1">
        <v>3.7968825548887302</v>
      </c>
    </row>
    <row r="64" spans="1:10" x14ac:dyDescent="0.25">
      <c r="A64" s="1" t="s">
        <v>77</v>
      </c>
      <c r="B64" s="1" t="s">
        <v>92</v>
      </c>
      <c r="C64" s="1"/>
      <c r="D64" s="1"/>
      <c r="E64" s="1"/>
      <c r="F64" s="1"/>
      <c r="G64" s="1"/>
      <c r="H64" s="1">
        <v>2.96493377536535</v>
      </c>
      <c r="I64" s="1">
        <v>3.18967252969742</v>
      </c>
      <c r="J64" s="1">
        <v>2.4877859279513399</v>
      </c>
    </row>
    <row r="65" spans="1:10" x14ac:dyDescent="0.25">
      <c r="A65" s="1" t="s">
        <v>77</v>
      </c>
      <c r="B65" s="1" t="s">
        <v>93</v>
      </c>
      <c r="C65" s="1">
        <v>0.30695099849253898</v>
      </c>
      <c r="D65" s="1">
        <v>1.4044345356524</v>
      </c>
      <c r="E65" s="1">
        <v>2.8606908395886399</v>
      </c>
      <c r="F65" s="1">
        <v>3.71272228658199</v>
      </c>
      <c r="G65" s="1">
        <v>2.6747088879346799</v>
      </c>
      <c r="H65" s="1">
        <v>3.7698358297348</v>
      </c>
      <c r="I65" s="1">
        <v>3.6544561386108398</v>
      </c>
      <c r="J65" s="1">
        <v>4.0897525846958196</v>
      </c>
    </row>
    <row r="66" spans="1:10" x14ac:dyDescent="0.25">
      <c r="A66" s="1" t="s">
        <v>77</v>
      </c>
      <c r="B66" s="1" t="s">
        <v>94</v>
      </c>
      <c r="C66" s="1">
        <v>0.47239768318831898</v>
      </c>
      <c r="D66" s="1">
        <v>1.4112366363406199</v>
      </c>
      <c r="E66" s="1">
        <v>4.4118009507656097</v>
      </c>
      <c r="F66" s="1">
        <v>3.8400165736675298</v>
      </c>
      <c r="G66" s="1">
        <v>3.4010719507932698</v>
      </c>
      <c r="H66" s="1">
        <v>2.9654698446393</v>
      </c>
      <c r="I66" s="1">
        <v>3.2012585550546602</v>
      </c>
      <c r="J66" s="1">
        <v>4.3169699609279597</v>
      </c>
    </row>
    <row r="67" spans="1:10" x14ac:dyDescent="0.25">
      <c r="A67" s="1" t="s">
        <v>77</v>
      </c>
      <c r="B67" s="1" t="s">
        <v>95</v>
      </c>
      <c r="C67" s="1">
        <v>0.50437883473932699</v>
      </c>
      <c r="D67" s="1">
        <v>1.4417767524719201</v>
      </c>
      <c r="E67" s="1">
        <v>3.9114546030759798</v>
      </c>
      <c r="F67" s="1">
        <v>3.3544395118951802</v>
      </c>
      <c r="G67" s="1">
        <v>2.2122781723737699</v>
      </c>
      <c r="H67" s="1">
        <v>1.3509748503565799</v>
      </c>
      <c r="I67" s="1">
        <v>3.22562344372272</v>
      </c>
      <c r="J67" s="1">
        <v>3.8380365818738902</v>
      </c>
    </row>
    <row r="68" spans="1:10" x14ac:dyDescent="0.25">
      <c r="A68" s="1" t="s">
        <v>77</v>
      </c>
      <c r="B68" s="1" t="s">
        <v>96</v>
      </c>
      <c r="C68" s="1">
        <v>0.23331884294748301</v>
      </c>
      <c r="D68" s="1">
        <v>1.2498151510953901</v>
      </c>
      <c r="E68" s="1">
        <v>2.0453862845897701</v>
      </c>
      <c r="F68" s="1">
        <v>1.3524840585887401</v>
      </c>
      <c r="G68" s="1">
        <v>1.4316141605377199</v>
      </c>
      <c r="H68" s="1">
        <v>3.23642417788506</v>
      </c>
      <c r="I68" s="1">
        <v>3.0100544914603198</v>
      </c>
      <c r="J68" s="1">
        <v>3.7379045039415399</v>
      </c>
    </row>
    <row r="69" spans="1:10" x14ac:dyDescent="0.25">
      <c r="A69" s="1" t="s">
        <v>77</v>
      </c>
      <c r="B69" s="1" t="s">
        <v>97</v>
      </c>
      <c r="C69" s="1">
        <v>0.62770261429250196</v>
      </c>
      <c r="D69" s="1">
        <v>0.97594186663627602</v>
      </c>
      <c r="E69" s="1">
        <v>4.0377426892518997</v>
      </c>
      <c r="F69" s="1">
        <v>2.8656681999564202</v>
      </c>
      <c r="G69" s="1">
        <v>2.33798306435347</v>
      </c>
      <c r="H69" s="1">
        <v>1.27268824726343</v>
      </c>
      <c r="I69" s="1">
        <v>2.4767877534031899</v>
      </c>
      <c r="J69" s="1">
        <v>2.96786855906248</v>
      </c>
    </row>
    <row r="70" spans="1:10" x14ac:dyDescent="0.25">
      <c r="A70" s="1" t="s">
        <v>77</v>
      </c>
      <c r="B70" s="1" t="s">
        <v>98</v>
      </c>
      <c r="C70" s="1">
        <v>0.102999596856534</v>
      </c>
      <c r="D70" s="1">
        <v>0.312765990383923</v>
      </c>
      <c r="E70" s="1">
        <v>0.58313924819231</v>
      </c>
      <c r="F70" s="1">
        <v>1.21122095733881</v>
      </c>
      <c r="G70" s="1">
        <v>0.79244961962103799</v>
      </c>
      <c r="H70" s="1">
        <v>2.8721546754240999</v>
      </c>
      <c r="I70" s="1">
        <v>2.9216567054390898</v>
      </c>
      <c r="J70" s="1">
        <v>1.21088651940227</v>
      </c>
    </row>
    <row r="73" spans="1:10" x14ac:dyDescent="0.25">
      <c r="A73" s="31" t="s">
        <v>78</v>
      </c>
      <c r="B73" s="31"/>
      <c r="C73" s="31"/>
      <c r="D73" s="31"/>
      <c r="E73" s="31"/>
      <c r="F73" s="31"/>
      <c r="G73" s="31"/>
      <c r="H73" s="31"/>
      <c r="I73" s="31"/>
      <c r="J73" s="31"/>
    </row>
    <row r="74" spans="1:10" x14ac:dyDescent="0.25">
      <c r="A74" s="4" t="s">
        <v>64</v>
      </c>
      <c r="B74" s="4" t="s">
        <v>5</v>
      </c>
      <c r="C74" s="4" t="s">
        <v>65</v>
      </c>
      <c r="D74" s="4" t="s">
        <v>66</v>
      </c>
      <c r="E74" s="4" t="s">
        <v>67</v>
      </c>
      <c r="F74" s="4" t="s">
        <v>68</v>
      </c>
      <c r="G74" s="4" t="s">
        <v>69</v>
      </c>
      <c r="H74" s="4" t="s">
        <v>70</v>
      </c>
      <c r="I74" s="4" t="s">
        <v>71</v>
      </c>
      <c r="J74" s="4" t="s">
        <v>72</v>
      </c>
    </row>
    <row r="75" spans="1:10" x14ac:dyDescent="0.25">
      <c r="A75" s="2" t="s">
        <v>73</v>
      </c>
      <c r="B75" s="2" t="s">
        <v>83</v>
      </c>
      <c r="C75" s="2">
        <v>3.5037167370319402</v>
      </c>
      <c r="D75" s="2">
        <v>3.8339462131261799</v>
      </c>
      <c r="E75" s="2">
        <v>1.6699908301234201</v>
      </c>
      <c r="F75" s="2">
        <v>1.3809328898787501</v>
      </c>
      <c r="G75" s="2">
        <v>2.7780070900917102</v>
      </c>
      <c r="H75" s="2">
        <v>1.69441998004913</v>
      </c>
      <c r="I75" s="2">
        <v>1.74182169139385</v>
      </c>
      <c r="J75" s="2">
        <v>1.3209068216383499</v>
      </c>
    </row>
    <row r="76" spans="1:10" x14ac:dyDescent="0.25">
      <c r="A76" s="2" t="s">
        <v>73</v>
      </c>
      <c r="B76" s="2" t="s">
        <v>84</v>
      </c>
      <c r="C76" s="2">
        <v>3.8649562746286401</v>
      </c>
      <c r="D76" s="2">
        <v>5.2869308739900598</v>
      </c>
      <c r="E76" s="2">
        <v>1.26492129638791</v>
      </c>
      <c r="F76" s="2">
        <v>1.6143223270773901</v>
      </c>
      <c r="G76" s="2">
        <v>1.73929147422314</v>
      </c>
      <c r="H76" s="2">
        <v>1.7051722854375799</v>
      </c>
      <c r="I76" s="2">
        <v>1.26799615100026</v>
      </c>
      <c r="J76" s="2">
        <v>1.4490985311567799</v>
      </c>
    </row>
    <row r="77" spans="1:10" x14ac:dyDescent="0.25">
      <c r="A77" s="2" t="s">
        <v>73</v>
      </c>
      <c r="B77" s="2" t="s">
        <v>85</v>
      </c>
      <c r="C77" s="2">
        <v>2.4305272847413999</v>
      </c>
      <c r="D77" s="2">
        <v>2.2470066323876399</v>
      </c>
      <c r="E77" s="2">
        <v>2.3640010505914701</v>
      </c>
      <c r="F77" s="2">
        <v>1.5318431891500901</v>
      </c>
      <c r="G77" s="2">
        <v>1.74313951283693</v>
      </c>
      <c r="H77" s="2">
        <v>1.8276285380124999</v>
      </c>
      <c r="I77" s="2">
        <v>1.5083795413374901</v>
      </c>
      <c r="J77" s="2">
        <v>1.3369881547987501</v>
      </c>
    </row>
    <row r="78" spans="1:10" x14ac:dyDescent="0.25">
      <c r="A78" s="2" t="s">
        <v>73</v>
      </c>
      <c r="B78" s="2" t="s">
        <v>86</v>
      </c>
      <c r="C78" s="2">
        <v>2.3543644696474102</v>
      </c>
      <c r="D78" s="2">
        <v>2.6468625292182</v>
      </c>
      <c r="E78" s="2">
        <v>1.81868690997362</v>
      </c>
      <c r="F78" s="2">
        <v>3.3852815628051798</v>
      </c>
      <c r="G78" s="2">
        <v>1.4036953449249301</v>
      </c>
      <c r="H78" s="2">
        <v>2.4243693798780401</v>
      </c>
      <c r="I78" s="2">
        <v>1.19382599368691</v>
      </c>
      <c r="J78" s="2">
        <v>1.5506781637668601</v>
      </c>
    </row>
    <row r="79" spans="1:10" x14ac:dyDescent="0.25">
      <c r="A79" s="2" t="s">
        <v>73</v>
      </c>
      <c r="B79" s="2" t="s">
        <v>87</v>
      </c>
      <c r="C79" s="2">
        <v>1.30289671942592</v>
      </c>
      <c r="D79" s="2">
        <v>1.1965692974627</v>
      </c>
      <c r="E79" s="2">
        <v>1.99463702738285</v>
      </c>
      <c r="F79" s="2">
        <v>1.6901543363928799</v>
      </c>
      <c r="G79" s="2">
        <v>1.1827015317976499</v>
      </c>
      <c r="H79" s="2">
        <v>1.2450859881937499</v>
      </c>
      <c r="I79" s="2">
        <v>1.4056317508220699</v>
      </c>
      <c r="J79" s="2">
        <v>1.20476428419352</v>
      </c>
    </row>
    <row r="80" spans="1:10" x14ac:dyDescent="0.25">
      <c r="A80" s="2" t="s">
        <v>73</v>
      </c>
      <c r="B80" s="2" t="s">
        <v>88</v>
      </c>
      <c r="C80" s="2">
        <v>1.1323153972625699</v>
      </c>
      <c r="D80" s="2">
        <v>1.2501136399805499</v>
      </c>
      <c r="E80" s="2">
        <v>1.2162009254097901</v>
      </c>
      <c r="F80" s="2">
        <v>1.28040062263608</v>
      </c>
      <c r="G80" s="2">
        <v>0.81546250730752901</v>
      </c>
      <c r="H80" s="2">
        <v>1.1458913795650001</v>
      </c>
      <c r="I80" s="2">
        <v>0.922615267336369</v>
      </c>
      <c r="J80" s="2">
        <v>0.72644478641450405</v>
      </c>
    </row>
    <row r="81" spans="1:10" x14ac:dyDescent="0.25">
      <c r="A81" s="2" t="s">
        <v>73</v>
      </c>
      <c r="B81" s="2" t="s">
        <v>89</v>
      </c>
      <c r="C81" s="2">
        <v>0.80747501924634002</v>
      </c>
      <c r="D81" s="2">
        <v>0.850376207381487</v>
      </c>
      <c r="E81" s="2">
        <v>1.34879993274808</v>
      </c>
      <c r="F81" s="2">
        <v>1.03338388726115</v>
      </c>
      <c r="G81" s="2">
        <v>1.0192698799073701</v>
      </c>
      <c r="H81" s="2">
        <v>1.0649736039340501</v>
      </c>
      <c r="I81" s="2">
        <v>0.77874991111457303</v>
      </c>
      <c r="J81" s="2">
        <v>0.67884037271141995</v>
      </c>
    </row>
    <row r="82" spans="1:10" x14ac:dyDescent="0.25">
      <c r="A82" s="2" t="s">
        <v>73</v>
      </c>
      <c r="B82" s="2" t="s">
        <v>90</v>
      </c>
      <c r="C82" s="2">
        <v>1.2170104309916501</v>
      </c>
      <c r="D82" s="2">
        <v>1.27815091982484</v>
      </c>
      <c r="E82" s="2">
        <v>1.7724653705954601</v>
      </c>
      <c r="F82" s="2">
        <v>1.1718374677002401</v>
      </c>
      <c r="G82" s="2">
        <v>0.95979301258921601</v>
      </c>
      <c r="H82" s="2">
        <v>1.02162780240178</v>
      </c>
      <c r="I82" s="2">
        <v>3.4990776330232598</v>
      </c>
      <c r="J82" s="2">
        <v>0.900919549167156</v>
      </c>
    </row>
    <row r="83" spans="1:10" x14ac:dyDescent="0.25">
      <c r="A83" s="2" t="s">
        <v>73</v>
      </c>
      <c r="B83" s="2" t="s">
        <v>91</v>
      </c>
      <c r="C83" s="2">
        <v>1.4446276240050799</v>
      </c>
      <c r="D83" s="2">
        <v>0.95159774646162998</v>
      </c>
      <c r="E83" s="2">
        <v>0.89626647531986203</v>
      </c>
      <c r="F83" s="2">
        <v>1.34875942021608</v>
      </c>
      <c r="G83" s="2">
        <v>0.828993320465088</v>
      </c>
      <c r="H83" s="2">
        <v>1.0791128501295999</v>
      </c>
      <c r="I83" s="2">
        <v>0.98212491720914796</v>
      </c>
      <c r="J83" s="2">
        <v>0.80852126702666305</v>
      </c>
    </row>
    <row r="84" spans="1:10" x14ac:dyDescent="0.25">
      <c r="A84" s="2" t="s">
        <v>73</v>
      </c>
      <c r="B84" s="2" t="s">
        <v>92</v>
      </c>
      <c r="C84" s="2"/>
      <c r="D84" s="2"/>
      <c r="E84" s="2"/>
      <c r="F84" s="2"/>
      <c r="G84" s="2"/>
      <c r="H84" s="2">
        <v>1.2598908506333799</v>
      </c>
      <c r="I84" s="2">
        <v>1.1502990499138801</v>
      </c>
      <c r="J84" s="2">
        <v>0.98399305716157004</v>
      </c>
    </row>
    <row r="85" spans="1:10" x14ac:dyDescent="0.25">
      <c r="A85" s="2" t="s">
        <v>73</v>
      </c>
      <c r="B85" s="2" t="s">
        <v>93</v>
      </c>
      <c r="C85" s="2">
        <v>0.86762532591819796</v>
      </c>
      <c r="D85" s="2">
        <v>0.97295781597495101</v>
      </c>
      <c r="E85" s="2">
        <v>1.2751558795571301</v>
      </c>
      <c r="F85" s="2">
        <v>1.0765502229332899</v>
      </c>
      <c r="G85" s="2">
        <v>0.71051511913538001</v>
      </c>
      <c r="H85" s="2">
        <v>1.3841912150383</v>
      </c>
      <c r="I85" s="2">
        <v>1.1081728152930701</v>
      </c>
      <c r="J85" s="2">
        <v>0.79856719821691502</v>
      </c>
    </row>
    <row r="86" spans="1:10" x14ac:dyDescent="0.25">
      <c r="A86" s="2" t="s">
        <v>73</v>
      </c>
      <c r="B86" s="2" t="s">
        <v>94</v>
      </c>
      <c r="C86" s="2">
        <v>1.0439204983413199</v>
      </c>
      <c r="D86" s="2">
        <v>1.0515863075852401</v>
      </c>
      <c r="E86" s="2">
        <v>1.4807753264904</v>
      </c>
      <c r="F86" s="2">
        <v>0.93988711014390003</v>
      </c>
      <c r="G86" s="2">
        <v>0.98021691665053401</v>
      </c>
      <c r="H86" s="2">
        <v>1.1199620552361</v>
      </c>
      <c r="I86" s="2">
        <v>1.2307967990636799</v>
      </c>
      <c r="J86" s="2">
        <v>0.93333488330244996</v>
      </c>
    </row>
    <row r="87" spans="1:10" x14ac:dyDescent="0.25">
      <c r="A87" s="2" t="s">
        <v>73</v>
      </c>
      <c r="B87" s="2" t="s">
        <v>95</v>
      </c>
      <c r="C87" s="2">
        <v>1.8642522394657099</v>
      </c>
      <c r="D87" s="2">
        <v>3.3848483115434602</v>
      </c>
      <c r="E87" s="2">
        <v>1.45066240802407</v>
      </c>
      <c r="F87" s="2">
        <v>1.52131048962474</v>
      </c>
      <c r="G87" s="2">
        <v>1.6056342050433201</v>
      </c>
      <c r="H87" s="2">
        <v>1.45603604614735</v>
      </c>
      <c r="I87" s="2">
        <v>1.19831226766109</v>
      </c>
      <c r="J87" s="2">
        <v>0.949733145534992</v>
      </c>
    </row>
    <row r="88" spans="1:10" x14ac:dyDescent="0.25">
      <c r="A88" s="2" t="s">
        <v>73</v>
      </c>
      <c r="B88" s="2" t="s">
        <v>96</v>
      </c>
      <c r="C88" s="2">
        <v>1.09080662950873</v>
      </c>
      <c r="D88" s="2">
        <v>1.81892979890108</v>
      </c>
      <c r="E88" s="2">
        <v>1.20799550786614</v>
      </c>
      <c r="F88" s="2">
        <v>1.52247296646237</v>
      </c>
      <c r="G88" s="2">
        <v>1.17424624040723</v>
      </c>
      <c r="H88" s="2">
        <v>1.32304290309548</v>
      </c>
      <c r="I88" s="2">
        <v>1.4394435100257399</v>
      </c>
      <c r="J88" s="2">
        <v>1.0496319271624099</v>
      </c>
    </row>
    <row r="89" spans="1:10" x14ac:dyDescent="0.25">
      <c r="A89" s="2" t="s">
        <v>73</v>
      </c>
      <c r="B89" s="2" t="s">
        <v>97</v>
      </c>
      <c r="C89" s="2">
        <v>2.14656069874763</v>
      </c>
      <c r="D89" s="2">
        <v>1.98629125952721</v>
      </c>
      <c r="E89" s="2">
        <v>1.9891491159796699</v>
      </c>
      <c r="F89" s="2">
        <v>1.3273932039737699</v>
      </c>
      <c r="G89" s="2">
        <v>2.38443668931723</v>
      </c>
      <c r="H89" s="2">
        <v>2.0964868366718301</v>
      </c>
      <c r="I89" s="2">
        <v>1.50537826120853</v>
      </c>
      <c r="J89" s="2">
        <v>2.04774904996157</v>
      </c>
    </row>
    <row r="90" spans="1:10" x14ac:dyDescent="0.25">
      <c r="A90" s="2" t="s">
        <v>73</v>
      </c>
      <c r="B90" s="2" t="s">
        <v>98</v>
      </c>
      <c r="C90" s="2">
        <v>4.38583195209503</v>
      </c>
      <c r="D90" s="2">
        <v>7.0712685585021999</v>
      </c>
      <c r="E90" s="2">
        <v>2.6345359161496198</v>
      </c>
      <c r="F90" s="2">
        <v>1.9608797505497899</v>
      </c>
      <c r="G90" s="2">
        <v>1.8268311396241199</v>
      </c>
      <c r="H90" s="2">
        <v>1.5827240422368001</v>
      </c>
      <c r="I90" s="2">
        <v>1.9302662461996101</v>
      </c>
      <c r="J90" s="2">
        <v>1.88716612756252</v>
      </c>
    </row>
    <row r="91" spans="1:10" x14ac:dyDescent="0.25">
      <c r="A91" s="2" t="s">
        <v>75</v>
      </c>
      <c r="B91" s="2" t="s">
        <v>83</v>
      </c>
      <c r="C91" s="2">
        <v>3.3149499446153601</v>
      </c>
      <c r="D91" s="2">
        <v>2.3507844656705901</v>
      </c>
      <c r="E91" s="2">
        <v>1.0801988653838599</v>
      </c>
      <c r="F91" s="2">
        <v>1.3018487021327001</v>
      </c>
      <c r="G91" s="2">
        <v>2.2685607895255102</v>
      </c>
      <c r="H91" s="2">
        <v>1.60067360848188</v>
      </c>
      <c r="I91" s="2">
        <v>1.98607593774796</v>
      </c>
      <c r="J91" s="2">
        <v>1.1122344061732301</v>
      </c>
    </row>
    <row r="92" spans="1:10" x14ac:dyDescent="0.25">
      <c r="A92" s="2" t="s">
        <v>75</v>
      </c>
      <c r="B92" s="2" t="s">
        <v>84</v>
      </c>
      <c r="C92" s="2">
        <v>3.8276307284832001</v>
      </c>
      <c r="D92" s="2">
        <v>3.84915098547935</v>
      </c>
      <c r="E92" s="2">
        <v>1.7302032560110101</v>
      </c>
      <c r="F92" s="2">
        <v>1.4399956911802301</v>
      </c>
      <c r="G92" s="2">
        <v>2.1343424916267399</v>
      </c>
      <c r="H92" s="2">
        <v>1.8571754917502401</v>
      </c>
      <c r="I92" s="2">
        <v>1.38067584484816</v>
      </c>
      <c r="J92" s="2">
        <v>1.2928475625813001</v>
      </c>
    </row>
    <row r="93" spans="1:10" x14ac:dyDescent="0.25">
      <c r="A93" s="2" t="s">
        <v>75</v>
      </c>
      <c r="B93" s="2" t="s">
        <v>85</v>
      </c>
      <c r="C93" s="2">
        <v>2.1148830652236899</v>
      </c>
      <c r="D93" s="2">
        <v>2.1724903956055601</v>
      </c>
      <c r="E93" s="2">
        <v>1.6783585771918299</v>
      </c>
      <c r="F93" s="2">
        <v>1.52886481955647</v>
      </c>
      <c r="G93" s="2">
        <v>2.0127462223172201</v>
      </c>
      <c r="H93" s="2">
        <v>1.6765346750617001</v>
      </c>
      <c r="I93" s="2">
        <v>1.75797808915377</v>
      </c>
      <c r="J93" s="2">
        <v>1.0973370634019399</v>
      </c>
    </row>
    <row r="94" spans="1:10" x14ac:dyDescent="0.25">
      <c r="A94" s="2" t="s">
        <v>75</v>
      </c>
      <c r="B94" s="2" t="s">
        <v>86</v>
      </c>
      <c r="C94" s="2">
        <v>2.1825108677148801</v>
      </c>
      <c r="D94" s="2">
        <v>1.8671499565243701</v>
      </c>
      <c r="E94" s="2">
        <v>1.1618862859904799</v>
      </c>
      <c r="F94" s="2">
        <v>2.2037412971258199</v>
      </c>
      <c r="G94" s="2">
        <v>0.86769107729196504</v>
      </c>
      <c r="H94" s="2">
        <v>1.10581526532769</v>
      </c>
      <c r="I94" s="2">
        <v>1.07325334101915</v>
      </c>
      <c r="J94" s="2">
        <v>1.2007218785584</v>
      </c>
    </row>
    <row r="95" spans="1:10" x14ac:dyDescent="0.25">
      <c r="A95" s="2" t="s">
        <v>75</v>
      </c>
      <c r="B95" s="2" t="s">
        <v>87</v>
      </c>
      <c r="C95" s="2">
        <v>1.0267065837979299</v>
      </c>
      <c r="D95" s="2">
        <v>0.94228852540254604</v>
      </c>
      <c r="E95" s="2">
        <v>1.4350519515574001</v>
      </c>
      <c r="F95" s="2">
        <v>1.2177049182355399</v>
      </c>
      <c r="G95" s="2">
        <v>0.91856475919485103</v>
      </c>
      <c r="H95" s="2">
        <v>1.1301339603960501</v>
      </c>
      <c r="I95" s="2">
        <v>1.2353098951280099</v>
      </c>
      <c r="J95" s="2">
        <v>1.16813722997904</v>
      </c>
    </row>
    <row r="96" spans="1:10" x14ac:dyDescent="0.25">
      <c r="A96" s="2" t="s">
        <v>75</v>
      </c>
      <c r="B96" s="2" t="s">
        <v>88</v>
      </c>
      <c r="C96" s="2">
        <v>0.99732708185911201</v>
      </c>
      <c r="D96" s="2">
        <v>1.3087486848235099</v>
      </c>
      <c r="E96" s="2">
        <v>0.95295356586575497</v>
      </c>
      <c r="F96" s="2">
        <v>1.0260190814733501</v>
      </c>
      <c r="G96" s="2">
        <v>0.81407362595200505</v>
      </c>
      <c r="H96" s="2">
        <v>1.1625782586634199</v>
      </c>
      <c r="I96" s="2">
        <v>0.85288202390074697</v>
      </c>
      <c r="J96" s="2">
        <v>0.66591165959835097</v>
      </c>
    </row>
    <row r="97" spans="1:10" x14ac:dyDescent="0.25">
      <c r="A97" s="2" t="s">
        <v>75</v>
      </c>
      <c r="B97" s="2" t="s">
        <v>89</v>
      </c>
      <c r="C97" s="2">
        <v>0.78277019783854496</v>
      </c>
      <c r="D97" s="2">
        <v>0.77416738495230697</v>
      </c>
      <c r="E97" s="2">
        <v>1.0200150310993199</v>
      </c>
      <c r="F97" s="2">
        <v>0.986320991069078</v>
      </c>
      <c r="G97" s="2">
        <v>1.0479383170604699</v>
      </c>
      <c r="H97" s="2">
        <v>1.0861775837838601</v>
      </c>
      <c r="I97" s="2">
        <v>0.90807499364018396</v>
      </c>
      <c r="J97" s="2">
        <v>0.73972027748823199</v>
      </c>
    </row>
    <row r="98" spans="1:10" x14ac:dyDescent="0.25">
      <c r="A98" s="2" t="s">
        <v>75</v>
      </c>
      <c r="B98" s="2" t="s">
        <v>90</v>
      </c>
      <c r="C98" s="2">
        <v>1.00688925012946</v>
      </c>
      <c r="D98" s="2">
        <v>1.1672679334878899</v>
      </c>
      <c r="E98" s="2">
        <v>1.57683044672012</v>
      </c>
      <c r="F98" s="2">
        <v>1.4125807210803001</v>
      </c>
      <c r="G98" s="2">
        <v>1.00281219929457</v>
      </c>
      <c r="H98" s="2">
        <v>0.96204495057463602</v>
      </c>
      <c r="I98" s="2">
        <v>0.86356187239289295</v>
      </c>
      <c r="J98" s="2">
        <v>0.76412144117057301</v>
      </c>
    </row>
    <row r="99" spans="1:10" x14ac:dyDescent="0.25">
      <c r="A99" s="2" t="s">
        <v>75</v>
      </c>
      <c r="B99" s="2" t="s">
        <v>91</v>
      </c>
      <c r="C99" s="2">
        <v>1.1370643042027999</v>
      </c>
      <c r="D99" s="2">
        <v>0.95783015713095698</v>
      </c>
      <c r="E99" s="2">
        <v>0.92973643913865101</v>
      </c>
      <c r="F99" s="2">
        <v>0.86573958396911599</v>
      </c>
      <c r="G99" s="2">
        <v>0.62673259526491198</v>
      </c>
      <c r="H99" s="2">
        <v>1.0298699140548699</v>
      </c>
      <c r="I99" s="2">
        <v>1.0371125303208799</v>
      </c>
      <c r="J99" s="2">
        <v>0.73601100593805302</v>
      </c>
    </row>
    <row r="100" spans="1:10" x14ac:dyDescent="0.25">
      <c r="A100" s="2" t="s">
        <v>75</v>
      </c>
      <c r="B100" s="2" t="s">
        <v>92</v>
      </c>
      <c r="C100" s="2"/>
      <c r="D100" s="2"/>
      <c r="E100" s="2"/>
      <c r="F100" s="2"/>
      <c r="G100" s="2"/>
      <c r="H100" s="2">
        <v>1.0859305039048199</v>
      </c>
      <c r="I100" s="2">
        <v>0.89454026892781302</v>
      </c>
      <c r="J100" s="2">
        <v>0.79212561249733004</v>
      </c>
    </row>
    <row r="101" spans="1:10" x14ac:dyDescent="0.25">
      <c r="A101" s="2" t="s">
        <v>75</v>
      </c>
      <c r="B101" s="2" t="s">
        <v>93</v>
      </c>
      <c r="C101" s="2">
        <v>0.65852999687194802</v>
      </c>
      <c r="D101" s="2">
        <v>0.80925561487674702</v>
      </c>
      <c r="E101" s="2">
        <v>1.0005564428865901</v>
      </c>
      <c r="F101" s="2">
        <v>0.62388987280428398</v>
      </c>
      <c r="G101" s="2">
        <v>0.74272225610911802</v>
      </c>
      <c r="H101" s="2">
        <v>1.40936067327857</v>
      </c>
      <c r="I101" s="2">
        <v>1.00825019180775</v>
      </c>
      <c r="J101" s="2">
        <v>0.63876882195472695</v>
      </c>
    </row>
    <row r="102" spans="1:10" x14ac:dyDescent="0.25">
      <c r="A102" s="2" t="s">
        <v>75</v>
      </c>
      <c r="B102" s="2" t="s">
        <v>94</v>
      </c>
      <c r="C102" s="2">
        <v>0.65869460813701197</v>
      </c>
      <c r="D102" s="2">
        <v>0.91077135875821102</v>
      </c>
      <c r="E102" s="2">
        <v>1.0306695476174399</v>
      </c>
      <c r="F102" s="2">
        <v>0.73216296732425701</v>
      </c>
      <c r="G102" s="2">
        <v>0.82043474540114403</v>
      </c>
      <c r="H102" s="2">
        <v>1.01185804232955</v>
      </c>
      <c r="I102" s="2">
        <v>0.88836327195167497</v>
      </c>
      <c r="J102" s="2">
        <v>0.68127131089568105</v>
      </c>
    </row>
    <row r="103" spans="1:10" x14ac:dyDescent="0.25">
      <c r="A103" s="2" t="s">
        <v>75</v>
      </c>
      <c r="B103" s="2" t="s">
        <v>95</v>
      </c>
      <c r="C103" s="2">
        <v>1.1938421986997101</v>
      </c>
      <c r="D103" s="2">
        <v>1.2297151610255199</v>
      </c>
      <c r="E103" s="2">
        <v>0.908959191292524</v>
      </c>
      <c r="F103" s="2">
        <v>0.99990274757146802</v>
      </c>
      <c r="G103" s="2">
        <v>1.3802933506667601</v>
      </c>
      <c r="H103" s="2">
        <v>1.1575761251151599</v>
      </c>
      <c r="I103" s="2">
        <v>1.18816429749131</v>
      </c>
      <c r="J103" s="2">
        <v>0.76679638586938403</v>
      </c>
    </row>
    <row r="104" spans="1:10" x14ac:dyDescent="0.25">
      <c r="A104" s="2" t="s">
        <v>75</v>
      </c>
      <c r="B104" s="2" t="s">
        <v>96</v>
      </c>
      <c r="C104" s="2">
        <v>0.92651173472404502</v>
      </c>
      <c r="D104" s="2">
        <v>1.3718861155211901</v>
      </c>
      <c r="E104" s="2">
        <v>0.84971170872449897</v>
      </c>
      <c r="F104" s="2">
        <v>1.5623684972524601</v>
      </c>
      <c r="G104" s="2">
        <v>0.991379003971815</v>
      </c>
      <c r="H104" s="2">
        <v>1.30478013306856</v>
      </c>
      <c r="I104" s="2">
        <v>1.28432754427195</v>
      </c>
      <c r="J104" s="2">
        <v>0.80544054508209195</v>
      </c>
    </row>
    <row r="105" spans="1:10" x14ac:dyDescent="0.25">
      <c r="A105" s="2" t="s">
        <v>75</v>
      </c>
      <c r="B105" s="2" t="s">
        <v>97</v>
      </c>
      <c r="C105" s="2">
        <v>2.0367829129099801</v>
      </c>
      <c r="D105" s="2">
        <v>1.7764832824468599</v>
      </c>
      <c r="E105" s="2">
        <v>1.8184015527367601</v>
      </c>
      <c r="F105" s="2">
        <v>1.3655246235430201</v>
      </c>
      <c r="G105" s="2">
        <v>1.64211578667164</v>
      </c>
      <c r="H105" s="2">
        <v>1.64947044104338</v>
      </c>
      <c r="I105" s="2">
        <v>1.1932695284485799</v>
      </c>
      <c r="J105" s="2">
        <v>1.4876017346978201</v>
      </c>
    </row>
    <row r="106" spans="1:10" x14ac:dyDescent="0.25">
      <c r="A106" s="2" t="s">
        <v>75</v>
      </c>
      <c r="B106" s="2" t="s">
        <v>98</v>
      </c>
      <c r="C106" s="2">
        <v>2.06000898033381</v>
      </c>
      <c r="D106" s="2">
        <v>3.4268341958522801</v>
      </c>
      <c r="E106" s="2">
        <v>0.82173291593790099</v>
      </c>
      <c r="F106" s="2">
        <v>1.4246944338083301</v>
      </c>
      <c r="G106" s="2">
        <v>1.76282115280628</v>
      </c>
      <c r="H106" s="2">
        <v>1.20690045878291</v>
      </c>
      <c r="I106" s="2">
        <v>1.4251221902668501</v>
      </c>
      <c r="J106" s="2">
        <v>2.0996777340769799</v>
      </c>
    </row>
    <row r="107" spans="1:10" x14ac:dyDescent="0.25">
      <c r="A107" s="2" t="s">
        <v>76</v>
      </c>
      <c r="B107" s="2" t="s">
        <v>83</v>
      </c>
      <c r="C107" s="2">
        <v>3.0531600117683402</v>
      </c>
      <c r="D107" s="2">
        <v>2.80990172177553</v>
      </c>
      <c r="E107" s="2">
        <v>1.6949046403169601</v>
      </c>
      <c r="F107" s="2">
        <v>1.16677116602659</v>
      </c>
      <c r="G107" s="2">
        <v>3.00175491720438</v>
      </c>
      <c r="H107" s="2">
        <v>1.7430119216442099</v>
      </c>
      <c r="I107" s="2">
        <v>1.10485786572099</v>
      </c>
      <c r="J107" s="2">
        <v>0.87295193225145296</v>
      </c>
    </row>
    <row r="108" spans="1:10" x14ac:dyDescent="0.25">
      <c r="A108" s="2" t="s">
        <v>76</v>
      </c>
      <c r="B108" s="2" t="s">
        <v>84</v>
      </c>
      <c r="C108" s="2">
        <v>3.30479703843594</v>
      </c>
      <c r="D108" s="2">
        <v>1.92551761865616</v>
      </c>
      <c r="E108" s="2">
        <v>1.5160069800913301</v>
      </c>
      <c r="F108" s="2">
        <v>1.11043080687523</v>
      </c>
      <c r="G108" s="2">
        <v>1.8658319488167801</v>
      </c>
      <c r="H108" s="2">
        <v>1.17303738370538</v>
      </c>
      <c r="I108" s="2">
        <v>0.70543638430535804</v>
      </c>
      <c r="J108" s="2">
        <v>0.84379902109503702</v>
      </c>
    </row>
    <row r="109" spans="1:10" x14ac:dyDescent="0.25">
      <c r="A109" s="2" t="s">
        <v>76</v>
      </c>
      <c r="B109" s="2" t="s">
        <v>85</v>
      </c>
      <c r="C109" s="2">
        <v>2.4213403463363599</v>
      </c>
      <c r="D109" s="2">
        <v>1.7690220847725899</v>
      </c>
      <c r="E109" s="2">
        <v>1.1307732202112699</v>
      </c>
      <c r="F109" s="2">
        <v>1.4272737316787201</v>
      </c>
      <c r="G109" s="2">
        <v>1.1181156150996701</v>
      </c>
      <c r="H109" s="2">
        <v>1.24528761953115</v>
      </c>
      <c r="I109" s="2">
        <v>0.93976883217692397</v>
      </c>
      <c r="J109" s="2">
        <v>0.94304485246539105</v>
      </c>
    </row>
    <row r="110" spans="1:10" x14ac:dyDescent="0.25">
      <c r="A110" s="2" t="s">
        <v>76</v>
      </c>
      <c r="B110" s="2" t="s">
        <v>86</v>
      </c>
      <c r="C110" s="2">
        <v>1.65960807353258</v>
      </c>
      <c r="D110" s="2">
        <v>1.8684752285480499</v>
      </c>
      <c r="E110" s="2">
        <v>1.5896745026111601</v>
      </c>
      <c r="F110" s="2">
        <v>4.6726766973733902</v>
      </c>
      <c r="G110" s="2">
        <v>1.28349708393216</v>
      </c>
      <c r="H110" s="2">
        <v>1.9995518028736099</v>
      </c>
      <c r="I110" s="2">
        <v>0.89067909866571404</v>
      </c>
      <c r="J110" s="2">
        <v>0.88429721072316203</v>
      </c>
    </row>
    <row r="111" spans="1:10" x14ac:dyDescent="0.25">
      <c r="A111" s="2" t="s">
        <v>76</v>
      </c>
      <c r="B111" s="2" t="s">
        <v>87</v>
      </c>
      <c r="C111" s="2">
        <v>1.2057136744260799</v>
      </c>
      <c r="D111" s="2">
        <v>0.99829575046896901</v>
      </c>
      <c r="E111" s="2">
        <v>1.0609585791826199</v>
      </c>
      <c r="F111" s="2">
        <v>2.0008381456136699</v>
      </c>
      <c r="G111" s="2">
        <v>0.90667400509119001</v>
      </c>
      <c r="H111" s="2">
        <v>1.32655967026949</v>
      </c>
      <c r="I111" s="2">
        <v>0.73288385756313801</v>
      </c>
      <c r="J111" s="2">
        <v>0.74065146036446095</v>
      </c>
    </row>
    <row r="112" spans="1:10" x14ac:dyDescent="0.25">
      <c r="A112" s="2" t="s">
        <v>76</v>
      </c>
      <c r="B112" s="2" t="s">
        <v>88</v>
      </c>
      <c r="C112" s="2">
        <v>0.784607883542776</v>
      </c>
      <c r="D112" s="2">
        <v>0.89398026466369596</v>
      </c>
      <c r="E112" s="2">
        <v>0.94843627884984005</v>
      </c>
      <c r="F112" s="2">
        <v>0.62421141192316998</v>
      </c>
      <c r="G112" s="2">
        <v>0.54936627857387099</v>
      </c>
      <c r="H112" s="2">
        <v>0.68901232443749905</v>
      </c>
      <c r="I112" s="2">
        <v>0.56585953570902303</v>
      </c>
      <c r="J112" s="2">
        <v>0.47731297090649599</v>
      </c>
    </row>
    <row r="113" spans="1:10" x14ac:dyDescent="0.25">
      <c r="A113" s="2" t="s">
        <v>76</v>
      </c>
      <c r="B113" s="2" t="s">
        <v>89</v>
      </c>
      <c r="C113" s="2">
        <v>0.50773629918694496</v>
      </c>
      <c r="D113" s="2">
        <v>0.50253872759640195</v>
      </c>
      <c r="E113" s="2">
        <v>0.98937191069126096</v>
      </c>
      <c r="F113" s="2">
        <v>0.62246364541351795</v>
      </c>
      <c r="G113" s="2">
        <v>0.47424738295376301</v>
      </c>
      <c r="H113" s="2">
        <v>0.615235324949026</v>
      </c>
      <c r="I113" s="2">
        <v>0.35639181733131398</v>
      </c>
      <c r="J113" s="2">
        <v>0.30761437956243798</v>
      </c>
    </row>
    <row r="114" spans="1:10" x14ac:dyDescent="0.25">
      <c r="A114" s="2" t="s">
        <v>76</v>
      </c>
      <c r="B114" s="2" t="s">
        <v>90</v>
      </c>
      <c r="C114" s="2">
        <v>0.92545468360185601</v>
      </c>
      <c r="D114" s="2">
        <v>1.12537145614624</v>
      </c>
      <c r="E114" s="2">
        <v>1.0286529548466199</v>
      </c>
      <c r="F114" s="2">
        <v>0.79035935923457101</v>
      </c>
      <c r="G114" s="2">
        <v>0.75011574663221803</v>
      </c>
      <c r="H114" s="2">
        <v>0.81528648734092701</v>
      </c>
      <c r="I114" s="2">
        <v>3.2745808362960802</v>
      </c>
      <c r="J114" s="2">
        <v>0.60923551209270999</v>
      </c>
    </row>
    <row r="115" spans="1:10" x14ac:dyDescent="0.25">
      <c r="A115" s="2" t="s">
        <v>76</v>
      </c>
      <c r="B115" s="2" t="s">
        <v>91</v>
      </c>
      <c r="C115" s="2">
        <v>1.1336853727698299</v>
      </c>
      <c r="D115" s="2">
        <v>0.98771890625357595</v>
      </c>
      <c r="E115" s="2">
        <v>0.87628960609436002</v>
      </c>
      <c r="F115" s="2">
        <v>1.2466654181480401</v>
      </c>
      <c r="G115" s="2">
        <v>0.61409207992255699</v>
      </c>
      <c r="H115" s="2">
        <v>0.779934367164969</v>
      </c>
      <c r="I115" s="2">
        <v>0.626711221411824</v>
      </c>
      <c r="J115" s="2">
        <v>0.51079313270747695</v>
      </c>
    </row>
    <row r="116" spans="1:10" x14ac:dyDescent="0.25">
      <c r="A116" s="2" t="s">
        <v>76</v>
      </c>
      <c r="B116" s="2" t="s">
        <v>92</v>
      </c>
      <c r="C116" s="2"/>
      <c r="D116" s="2"/>
      <c r="E116" s="2"/>
      <c r="F116" s="2"/>
      <c r="G116" s="2"/>
      <c r="H116" s="2">
        <v>1.1836211197078199</v>
      </c>
      <c r="I116" s="2">
        <v>0.79646874219179198</v>
      </c>
      <c r="J116" s="2">
        <v>0.66066905856132496</v>
      </c>
    </row>
    <row r="117" spans="1:10" x14ac:dyDescent="0.25">
      <c r="A117" s="2" t="s">
        <v>76</v>
      </c>
      <c r="B117" s="2" t="s">
        <v>93</v>
      </c>
      <c r="C117" s="2">
        <v>0.66592246294021595</v>
      </c>
      <c r="D117" s="2">
        <v>0.72544384747743595</v>
      </c>
      <c r="E117" s="2">
        <v>1.03357285261154</v>
      </c>
      <c r="F117" s="2">
        <v>0.74319140985608101</v>
      </c>
      <c r="G117" s="2">
        <v>0.54957778193056595</v>
      </c>
      <c r="H117" s="2">
        <v>0.73296227492392096</v>
      </c>
      <c r="I117" s="2">
        <v>0.65925465896725699</v>
      </c>
      <c r="J117" s="2">
        <v>0.48973034135997301</v>
      </c>
    </row>
    <row r="118" spans="1:10" x14ac:dyDescent="0.25">
      <c r="A118" s="2" t="s">
        <v>76</v>
      </c>
      <c r="B118" s="2" t="s">
        <v>94</v>
      </c>
      <c r="C118" s="2">
        <v>0.90058697387576103</v>
      </c>
      <c r="D118" s="2">
        <v>0.74480944313108899</v>
      </c>
      <c r="E118" s="2">
        <v>0.87261423468589805</v>
      </c>
      <c r="F118" s="2">
        <v>0.64940382726490498</v>
      </c>
      <c r="G118" s="2">
        <v>0.612732069566846</v>
      </c>
      <c r="H118" s="2">
        <v>0.768686318770051</v>
      </c>
      <c r="I118" s="2">
        <v>0.69597526453435399</v>
      </c>
      <c r="J118" s="2">
        <v>0.59060426428914103</v>
      </c>
    </row>
    <row r="119" spans="1:10" x14ac:dyDescent="0.25">
      <c r="A119" s="2" t="s">
        <v>76</v>
      </c>
      <c r="B119" s="2" t="s">
        <v>95</v>
      </c>
      <c r="C119" s="2">
        <v>1.3753828592598401</v>
      </c>
      <c r="D119" s="2">
        <v>2.5321077555418001</v>
      </c>
      <c r="E119" s="2">
        <v>1.4133862219750899</v>
      </c>
      <c r="F119" s="2">
        <v>1.11817494034767</v>
      </c>
      <c r="G119" s="2">
        <v>0.936343893408775</v>
      </c>
      <c r="H119" s="2">
        <v>0.94481715932488397</v>
      </c>
      <c r="I119" s="2">
        <v>1.13592650741339</v>
      </c>
      <c r="J119" s="2">
        <v>0.74710119515657403</v>
      </c>
    </row>
    <row r="120" spans="1:10" x14ac:dyDescent="0.25">
      <c r="A120" s="2" t="s">
        <v>76</v>
      </c>
      <c r="B120" s="2" t="s">
        <v>96</v>
      </c>
      <c r="C120" s="2">
        <v>0.84573579952120803</v>
      </c>
      <c r="D120" s="2">
        <v>1.09664965420961</v>
      </c>
      <c r="E120" s="2">
        <v>1.04793254286051</v>
      </c>
      <c r="F120" s="2">
        <v>0.78287553042173397</v>
      </c>
      <c r="G120" s="2">
        <v>0.84844380617141701</v>
      </c>
      <c r="H120" s="2">
        <v>0.70861033163964704</v>
      </c>
      <c r="I120" s="2">
        <v>0.82268780097365402</v>
      </c>
      <c r="J120" s="2">
        <v>0.67082671448588405</v>
      </c>
    </row>
    <row r="121" spans="1:10" x14ac:dyDescent="0.25">
      <c r="A121" s="2" t="s">
        <v>76</v>
      </c>
      <c r="B121" s="2" t="s">
        <v>97</v>
      </c>
      <c r="C121" s="2">
        <v>1.2188838794827499</v>
      </c>
      <c r="D121" s="2">
        <v>1.2545550242066399</v>
      </c>
      <c r="E121" s="2">
        <v>1.05222640559077</v>
      </c>
      <c r="F121" s="2">
        <v>1.1672565713524801</v>
      </c>
      <c r="G121" s="2">
        <v>1.70920081436634</v>
      </c>
      <c r="H121" s="2">
        <v>1.2224848382175</v>
      </c>
      <c r="I121" s="2">
        <v>0.95364339649677299</v>
      </c>
      <c r="J121" s="2">
        <v>1.11914314329624</v>
      </c>
    </row>
    <row r="122" spans="1:10" x14ac:dyDescent="0.25">
      <c r="A122" s="2" t="s">
        <v>76</v>
      </c>
      <c r="B122" s="2" t="s">
        <v>98</v>
      </c>
      <c r="C122" s="2">
        <v>3.95137034356594</v>
      </c>
      <c r="D122" s="2">
        <v>4.74395528435707</v>
      </c>
      <c r="E122" s="2">
        <v>2.28626765310764</v>
      </c>
      <c r="F122" s="2">
        <v>1.2708646245300801</v>
      </c>
      <c r="G122" s="2">
        <v>1.9095225259661699</v>
      </c>
      <c r="H122" s="2">
        <v>0.82626147195696797</v>
      </c>
      <c r="I122" s="2">
        <v>0.90967770665883996</v>
      </c>
      <c r="J122" s="2">
        <v>1.07273114845157</v>
      </c>
    </row>
    <row r="123" spans="1:10" x14ac:dyDescent="0.25">
      <c r="A123" s="2" t="s">
        <v>77</v>
      </c>
      <c r="B123" s="2" t="s">
        <v>83</v>
      </c>
      <c r="C123" s="2">
        <v>0.59638097882270802</v>
      </c>
      <c r="D123" s="2">
        <v>1.16632850840688</v>
      </c>
      <c r="E123" s="2">
        <v>0.65863914787769295</v>
      </c>
      <c r="F123" s="2">
        <v>0.50767292268574205</v>
      </c>
      <c r="G123" s="2">
        <v>0.35983310081064701</v>
      </c>
      <c r="H123" s="2">
        <v>0.98697664216160796</v>
      </c>
      <c r="I123" s="2">
        <v>0.55371136404573895</v>
      </c>
      <c r="J123" s="2">
        <v>1.1924177408218399</v>
      </c>
    </row>
    <row r="124" spans="1:10" x14ac:dyDescent="0.25">
      <c r="A124" s="2" t="s">
        <v>77</v>
      </c>
      <c r="B124" s="2" t="s">
        <v>84</v>
      </c>
      <c r="C124" s="2">
        <v>0.58619654737412896</v>
      </c>
      <c r="D124" s="2">
        <v>0.78036361373961005</v>
      </c>
      <c r="E124" s="2">
        <v>0.48152110539376702</v>
      </c>
      <c r="F124" s="2">
        <v>0.44919685460627101</v>
      </c>
      <c r="G124" s="2">
        <v>0.62621454708278201</v>
      </c>
      <c r="H124" s="2">
        <v>0.864674802869558</v>
      </c>
      <c r="I124" s="2">
        <v>0.68749594502151001</v>
      </c>
      <c r="J124" s="2">
        <v>1.72616951167583</v>
      </c>
    </row>
    <row r="125" spans="1:10" x14ac:dyDescent="0.25">
      <c r="A125" s="2" t="s">
        <v>77</v>
      </c>
      <c r="B125" s="2" t="s">
        <v>85</v>
      </c>
      <c r="C125" s="2">
        <v>0.62876795418560505</v>
      </c>
      <c r="D125" s="2">
        <v>0.39292233996093301</v>
      </c>
      <c r="E125" s="2">
        <v>0.86910873651504505</v>
      </c>
      <c r="F125" s="2">
        <v>0.58907829225063302</v>
      </c>
      <c r="G125" s="2">
        <v>0.42513245716691</v>
      </c>
      <c r="H125" s="2">
        <v>0.42756488546729099</v>
      </c>
      <c r="I125" s="2">
        <v>1.2120257131755401</v>
      </c>
      <c r="J125" s="2">
        <v>1.2237673625350001</v>
      </c>
    </row>
    <row r="126" spans="1:10" x14ac:dyDescent="0.25">
      <c r="A126" s="2" t="s">
        <v>77</v>
      </c>
      <c r="B126" s="2" t="s">
        <v>86</v>
      </c>
      <c r="C126" s="2">
        <v>0.459180632606149</v>
      </c>
      <c r="D126" s="2">
        <v>0.76714060269296203</v>
      </c>
      <c r="E126" s="2">
        <v>0.80708414316177401</v>
      </c>
      <c r="F126" s="2">
        <v>0.46238806098699597</v>
      </c>
      <c r="G126" s="2">
        <v>0.45995395630598102</v>
      </c>
      <c r="H126" s="2">
        <v>0.90786460787057899</v>
      </c>
      <c r="I126" s="2">
        <v>0.64672078005969502</v>
      </c>
      <c r="J126" s="2">
        <v>0.964081380516291</v>
      </c>
    </row>
    <row r="127" spans="1:10" x14ac:dyDescent="0.25">
      <c r="A127" s="2" t="s">
        <v>77</v>
      </c>
      <c r="B127" s="2" t="s">
        <v>87</v>
      </c>
      <c r="C127" s="2">
        <v>8.0978847108781296E-2</v>
      </c>
      <c r="D127" s="2">
        <v>0.37210180889815098</v>
      </c>
      <c r="E127" s="2">
        <v>2.1535240113735199</v>
      </c>
      <c r="F127" s="2">
        <v>0.27021921705454599</v>
      </c>
      <c r="G127" s="2">
        <v>0.30331737361848399</v>
      </c>
      <c r="H127" s="2">
        <v>0.25100689381361002</v>
      </c>
      <c r="I127" s="2">
        <v>0.406303070485592</v>
      </c>
      <c r="J127" s="2">
        <v>0.381519482471049</v>
      </c>
    </row>
    <row r="128" spans="1:10" x14ac:dyDescent="0.25">
      <c r="A128" s="2" t="s">
        <v>77</v>
      </c>
      <c r="B128" s="2" t="s">
        <v>88</v>
      </c>
      <c r="C128" s="2">
        <v>0.64046657644212202</v>
      </c>
      <c r="D128" s="2">
        <v>0.50788507796824001</v>
      </c>
      <c r="E128" s="2">
        <v>0.730936834588647</v>
      </c>
      <c r="F128" s="2">
        <v>0.50908885896205902</v>
      </c>
      <c r="G128" s="2">
        <v>0.263167545199394</v>
      </c>
      <c r="H128" s="2">
        <v>0.35218847915530199</v>
      </c>
      <c r="I128" s="2">
        <v>0.339152617380023</v>
      </c>
      <c r="J128" s="2">
        <v>0.35452430602163099</v>
      </c>
    </row>
    <row r="129" spans="1:10" x14ac:dyDescent="0.25">
      <c r="A129" s="2" t="s">
        <v>77</v>
      </c>
      <c r="B129" s="2" t="s">
        <v>89</v>
      </c>
      <c r="C129" s="2">
        <v>6.1768223531544202E-2</v>
      </c>
      <c r="D129" s="2">
        <v>9.2120165936648804E-2</v>
      </c>
      <c r="E129" s="2">
        <v>0.25459539610892501</v>
      </c>
      <c r="F129" s="2">
        <v>0.235151429660618</v>
      </c>
      <c r="G129" s="2">
        <v>0.23685647174716001</v>
      </c>
      <c r="H129" s="2">
        <v>0.20486244466155801</v>
      </c>
      <c r="I129" s="2">
        <v>0.18874072702601599</v>
      </c>
      <c r="J129" s="2">
        <v>0.211306218989193</v>
      </c>
    </row>
    <row r="130" spans="1:10" x14ac:dyDescent="0.25">
      <c r="A130" s="2" t="s">
        <v>77</v>
      </c>
      <c r="B130" s="2" t="s">
        <v>90</v>
      </c>
      <c r="C130" s="2">
        <v>0.15622664941474801</v>
      </c>
      <c r="D130" s="2">
        <v>0.23613877128809699</v>
      </c>
      <c r="E130" s="2">
        <v>0.29596860986203</v>
      </c>
      <c r="F130" s="2">
        <v>0.30336158815771302</v>
      </c>
      <c r="G130" s="2">
        <v>0.30486639589071302</v>
      </c>
      <c r="H130" s="2">
        <v>0.30725863762199901</v>
      </c>
      <c r="I130" s="2">
        <v>0.38886771071702197</v>
      </c>
      <c r="J130" s="2">
        <v>0.37694792263209798</v>
      </c>
    </row>
    <row r="131" spans="1:10" x14ac:dyDescent="0.25">
      <c r="A131" s="2" t="s">
        <v>77</v>
      </c>
      <c r="B131" s="2" t="s">
        <v>91</v>
      </c>
      <c r="C131" s="2">
        <v>0.112049758899957</v>
      </c>
      <c r="D131" s="2">
        <v>0.13445056974887801</v>
      </c>
      <c r="E131" s="2">
        <v>0.35557146184146399</v>
      </c>
      <c r="F131" s="2">
        <v>0.42310720309615102</v>
      </c>
      <c r="G131" s="2">
        <v>0.34412238746881502</v>
      </c>
      <c r="H131" s="2">
        <v>0.47354949638247501</v>
      </c>
      <c r="I131" s="2">
        <v>0.25952120777219501</v>
      </c>
      <c r="J131" s="2">
        <v>0.32511253375560001</v>
      </c>
    </row>
    <row r="132" spans="1:10" x14ac:dyDescent="0.25">
      <c r="A132" s="2" t="s">
        <v>77</v>
      </c>
      <c r="B132" s="2" t="s">
        <v>92</v>
      </c>
      <c r="C132" s="2"/>
      <c r="D132" s="2"/>
      <c r="E132" s="2"/>
      <c r="F132" s="2"/>
      <c r="G132" s="2"/>
      <c r="H132" s="2">
        <v>0.39676139131188398</v>
      </c>
      <c r="I132" s="2">
        <v>0.40391990914940801</v>
      </c>
      <c r="J132" s="2">
        <v>0.28204147238284299</v>
      </c>
    </row>
    <row r="133" spans="1:10" x14ac:dyDescent="0.25">
      <c r="A133" s="2" t="s">
        <v>77</v>
      </c>
      <c r="B133" s="2" t="s">
        <v>93</v>
      </c>
      <c r="C133" s="2">
        <v>9.2181720538064796E-2</v>
      </c>
      <c r="D133" s="2">
        <v>0.20072758197784399</v>
      </c>
      <c r="E133" s="2">
        <v>0.34208181314170399</v>
      </c>
      <c r="F133" s="2">
        <v>0.40270299650728703</v>
      </c>
      <c r="G133" s="2">
        <v>0.34680112730711699</v>
      </c>
      <c r="H133" s="2">
        <v>0.33511067740619199</v>
      </c>
      <c r="I133" s="2">
        <v>0.33697285689413498</v>
      </c>
      <c r="J133" s="2">
        <v>0.290354597382247</v>
      </c>
    </row>
    <row r="134" spans="1:10" x14ac:dyDescent="0.25">
      <c r="A134" s="2" t="s">
        <v>77</v>
      </c>
      <c r="B134" s="2" t="s">
        <v>94</v>
      </c>
      <c r="C134" s="2">
        <v>0.147600355558097</v>
      </c>
      <c r="D134" s="2">
        <v>0.23590070195496099</v>
      </c>
      <c r="E134" s="2">
        <v>0.60107572935521603</v>
      </c>
      <c r="F134" s="2">
        <v>0.34409645013511198</v>
      </c>
      <c r="G134" s="2">
        <v>0.27866754680872002</v>
      </c>
      <c r="H134" s="2">
        <v>0.32348718959838202</v>
      </c>
      <c r="I134" s="2">
        <v>0.32847092952579299</v>
      </c>
      <c r="J134" s="2">
        <v>0.451425090432167</v>
      </c>
    </row>
    <row r="135" spans="1:10" x14ac:dyDescent="0.25">
      <c r="A135" s="2" t="s">
        <v>77</v>
      </c>
      <c r="B135" s="2" t="s">
        <v>95</v>
      </c>
      <c r="C135" s="2">
        <v>0.37028871010989001</v>
      </c>
      <c r="D135" s="2">
        <v>0.570998480543494</v>
      </c>
      <c r="E135" s="2">
        <v>1.26319238916039</v>
      </c>
      <c r="F135" s="2">
        <v>1.19053274393082</v>
      </c>
      <c r="G135" s="2">
        <v>0.33431337215006401</v>
      </c>
      <c r="H135" s="2">
        <v>0.21980085875839001</v>
      </c>
      <c r="I135" s="2">
        <v>0.43307873420417298</v>
      </c>
      <c r="J135" s="2">
        <v>0.41118422523140902</v>
      </c>
    </row>
    <row r="136" spans="1:10" x14ac:dyDescent="0.25">
      <c r="A136" s="2" t="s">
        <v>77</v>
      </c>
      <c r="B136" s="2" t="s">
        <v>96</v>
      </c>
      <c r="C136" s="2">
        <v>0.19605946727097001</v>
      </c>
      <c r="D136" s="2">
        <v>0.31014427077025197</v>
      </c>
      <c r="E136" s="2">
        <v>0.31466465443372699</v>
      </c>
      <c r="F136" s="2">
        <v>0.24657896719872999</v>
      </c>
      <c r="G136" s="2">
        <v>0.25130405556410601</v>
      </c>
      <c r="H136" s="2">
        <v>0.45862272381782498</v>
      </c>
      <c r="I136" s="2">
        <v>0.38157338276505498</v>
      </c>
      <c r="J136" s="2">
        <v>0.44017736800015</v>
      </c>
    </row>
    <row r="137" spans="1:10" x14ac:dyDescent="0.25">
      <c r="A137" s="2" t="s">
        <v>77</v>
      </c>
      <c r="B137" s="2" t="s">
        <v>97</v>
      </c>
      <c r="C137" s="2">
        <v>0.223168125376105</v>
      </c>
      <c r="D137" s="2">
        <v>0.61062476597726301</v>
      </c>
      <c r="E137" s="2">
        <v>1.0814519599080099</v>
      </c>
      <c r="F137" s="2">
        <v>0.53781517781317201</v>
      </c>
      <c r="G137" s="2">
        <v>0.58208201080560695</v>
      </c>
      <c r="H137" s="2">
        <v>0.33323974348604701</v>
      </c>
      <c r="I137" s="2">
        <v>0.55433250963687897</v>
      </c>
      <c r="J137" s="2">
        <v>0.52700447849929299</v>
      </c>
    </row>
    <row r="138" spans="1:10" x14ac:dyDescent="0.25">
      <c r="A138" s="2" t="s">
        <v>77</v>
      </c>
      <c r="B138" s="2" t="s">
        <v>98</v>
      </c>
      <c r="C138" s="2">
        <v>0.10231386404484499</v>
      </c>
      <c r="D138" s="2">
        <v>0.210909196175635</v>
      </c>
      <c r="E138" s="2">
        <v>0.177582772448659</v>
      </c>
      <c r="F138" s="2">
        <v>0.29182408470660398</v>
      </c>
      <c r="G138" s="2">
        <v>0.19510837737470901</v>
      </c>
      <c r="H138" s="2">
        <v>0.52578630857169595</v>
      </c>
      <c r="I138" s="2">
        <v>0.65501169301569495</v>
      </c>
      <c r="J138" s="2">
        <v>0.29383704531937799</v>
      </c>
    </row>
    <row r="141" spans="1:10" x14ac:dyDescent="0.25">
      <c r="A141" s="31" t="s">
        <v>79</v>
      </c>
      <c r="B141" s="31"/>
      <c r="C141" s="31"/>
      <c r="D141" s="31"/>
      <c r="E141" s="31"/>
      <c r="F141" s="31"/>
      <c r="G141" s="31"/>
      <c r="H141" s="31"/>
      <c r="I141" s="31"/>
      <c r="J141" s="31"/>
    </row>
    <row r="142" spans="1:10" x14ac:dyDescent="0.25">
      <c r="A142" s="4" t="s">
        <v>64</v>
      </c>
      <c r="B142" s="4" t="s">
        <v>5</v>
      </c>
      <c r="C142" s="4" t="s">
        <v>65</v>
      </c>
      <c r="D142" s="4" t="s">
        <v>66</v>
      </c>
      <c r="E142" s="4" t="s">
        <v>67</v>
      </c>
      <c r="F142" s="4" t="s">
        <v>68</v>
      </c>
      <c r="G142" s="4" t="s">
        <v>69</v>
      </c>
      <c r="H142" s="4" t="s">
        <v>70</v>
      </c>
      <c r="I142" s="4" t="s">
        <v>71</v>
      </c>
      <c r="J142" s="4" t="s">
        <v>72</v>
      </c>
    </row>
    <row r="143" spans="1:10" x14ac:dyDescent="0.25">
      <c r="A143" s="3" t="s">
        <v>73</v>
      </c>
      <c r="B143" s="3" t="s">
        <v>83</v>
      </c>
      <c r="C143" s="3">
        <v>29844</v>
      </c>
      <c r="D143" s="3">
        <v>34689</v>
      </c>
      <c r="E143" s="3">
        <v>36086</v>
      </c>
      <c r="F143" s="3">
        <v>36499</v>
      </c>
      <c r="G143" s="3">
        <v>37925</v>
      </c>
      <c r="H143" s="3">
        <v>38553</v>
      </c>
      <c r="I143" s="3">
        <v>41413</v>
      </c>
      <c r="J143" s="3">
        <v>42426</v>
      </c>
    </row>
    <row r="144" spans="1:10" x14ac:dyDescent="0.25">
      <c r="A144" s="3" t="s">
        <v>73</v>
      </c>
      <c r="B144" s="3" t="s">
        <v>84</v>
      </c>
      <c r="C144" s="3">
        <v>43540</v>
      </c>
      <c r="D144" s="3">
        <v>46265</v>
      </c>
      <c r="E144" s="3">
        <v>44554</v>
      </c>
      <c r="F144" s="3">
        <v>50096</v>
      </c>
      <c r="G144" s="3">
        <v>47619</v>
      </c>
      <c r="H144" s="3">
        <v>44274</v>
      </c>
      <c r="I144" s="3">
        <v>58465</v>
      </c>
      <c r="J144" s="3">
        <v>54804</v>
      </c>
    </row>
    <row r="145" spans="1:10" x14ac:dyDescent="0.25">
      <c r="A145" s="3" t="s">
        <v>73</v>
      </c>
      <c r="B145" s="3" t="s">
        <v>85</v>
      </c>
      <c r="C145" s="3">
        <v>80205</v>
      </c>
      <c r="D145" s="3">
        <v>83210</v>
      </c>
      <c r="E145" s="3">
        <v>88799</v>
      </c>
      <c r="F145" s="3">
        <v>89335</v>
      </c>
      <c r="G145" s="3">
        <v>95410</v>
      </c>
      <c r="H145" s="3">
        <v>108420</v>
      </c>
      <c r="I145" s="3">
        <v>109406</v>
      </c>
      <c r="J145" s="3">
        <v>112030</v>
      </c>
    </row>
    <row r="146" spans="1:10" x14ac:dyDescent="0.25">
      <c r="A146" s="3" t="s">
        <v>73</v>
      </c>
      <c r="B146" s="3" t="s">
        <v>86</v>
      </c>
      <c r="C146" s="3">
        <v>46237</v>
      </c>
      <c r="D146" s="3">
        <v>49081</v>
      </c>
      <c r="E146" s="3">
        <v>53867</v>
      </c>
      <c r="F146" s="3">
        <v>50582</v>
      </c>
      <c r="G146" s="3">
        <v>53248</v>
      </c>
      <c r="H146" s="3">
        <v>57578</v>
      </c>
      <c r="I146" s="3">
        <v>62069</v>
      </c>
      <c r="J146" s="3">
        <v>58524</v>
      </c>
    </row>
    <row r="147" spans="1:10" x14ac:dyDescent="0.25">
      <c r="A147" s="3" t="s">
        <v>73</v>
      </c>
      <c r="B147" s="3" t="s">
        <v>87</v>
      </c>
      <c r="C147" s="3">
        <v>130758</v>
      </c>
      <c r="D147" s="3">
        <v>142456</v>
      </c>
      <c r="E147" s="3">
        <v>137663</v>
      </c>
      <c r="F147" s="3">
        <v>142677</v>
      </c>
      <c r="G147" s="3">
        <v>153761</v>
      </c>
      <c r="H147" s="3">
        <v>157899</v>
      </c>
      <c r="I147" s="3">
        <v>184576</v>
      </c>
      <c r="J147" s="3">
        <v>193909</v>
      </c>
    </row>
    <row r="148" spans="1:10" x14ac:dyDescent="0.25">
      <c r="A148" s="3" t="s">
        <v>73</v>
      </c>
      <c r="B148" s="3" t="s">
        <v>88</v>
      </c>
      <c r="C148" s="3">
        <v>310107</v>
      </c>
      <c r="D148" s="3">
        <v>320298</v>
      </c>
      <c r="E148" s="3">
        <v>336355</v>
      </c>
      <c r="F148" s="3">
        <v>355366</v>
      </c>
      <c r="G148" s="3">
        <v>365172</v>
      </c>
      <c r="H148" s="3">
        <v>353412</v>
      </c>
      <c r="I148" s="3">
        <v>407653</v>
      </c>
      <c r="J148" s="3">
        <v>400038</v>
      </c>
    </row>
    <row r="149" spans="1:10" x14ac:dyDescent="0.25">
      <c r="A149" s="3" t="s">
        <v>73</v>
      </c>
      <c r="B149" s="3" t="s">
        <v>89</v>
      </c>
      <c r="C149" s="3">
        <v>1181472</v>
      </c>
      <c r="D149" s="3">
        <v>1202886</v>
      </c>
      <c r="E149" s="3">
        <v>1232103</v>
      </c>
      <c r="F149" s="3">
        <v>1304306</v>
      </c>
      <c r="G149" s="3">
        <v>1297250</v>
      </c>
      <c r="H149" s="3">
        <v>1261722</v>
      </c>
      <c r="I149" s="3">
        <v>1499211</v>
      </c>
      <c r="J149" s="3">
        <v>1519799</v>
      </c>
    </row>
    <row r="150" spans="1:10" x14ac:dyDescent="0.25">
      <c r="A150" s="3" t="s">
        <v>73</v>
      </c>
      <c r="B150" s="3" t="s">
        <v>90</v>
      </c>
      <c r="C150" s="3">
        <v>158962</v>
      </c>
      <c r="D150" s="3">
        <v>167140</v>
      </c>
      <c r="E150" s="3">
        <v>177400</v>
      </c>
      <c r="F150" s="3">
        <v>183823</v>
      </c>
      <c r="G150" s="3">
        <v>190832</v>
      </c>
      <c r="H150" s="3">
        <v>192207</v>
      </c>
      <c r="I150" s="3">
        <v>214324</v>
      </c>
      <c r="J150" s="3">
        <v>223498</v>
      </c>
    </row>
    <row r="151" spans="1:10" x14ac:dyDescent="0.25">
      <c r="A151" s="3" t="s">
        <v>73</v>
      </c>
      <c r="B151" s="3" t="s">
        <v>91</v>
      </c>
      <c r="C151" s="3">
        <v>188361</v>
      </c>
      <c r="D151" s="3">
        <v>206778</v>
      </c>
      <c r="E151" s="3">
        <v>215806</v>
      </c>
      <c r="F151" s="3">
        <v>238598</v>
      </c>
      <c r="G151" s="3">
        <v>242558</v>
      </c>
      <c r="H151" s="3">
        <v>242263</v>
      </c>
      <c r="I151" s="3">
        <v>262910</v>
      </c>
      <c r="J151" s="3">
        <v>280099</v>
      </c>
    </row>
    <row r="152" spans="1:10" x14ac:dyDescent="0.25">
      <c r="A152" s="3" t="s">
        <v>73</v>
      </c>
      <c r="B152" s="3" t="s">
        <v>92</v>
      </c>
      <c r="C152" s="3"/>
      <c r="D152" s="3"/>
      <c r="E152" s="3"/>
      <c r="F152" s="3"/>
      <c r="G152" s="3"/>
      <c r="H152" s="3">
        <v>111901</v>
      </c>
      <c r="I152" s="3">
        <v>124942</v>
      </c>
      <c r="J152" s="3">
        <v>128469</v>
      </c>
    </row>
    <row r="153" spans="1:10" x14ac:dyDescent="0.25">
      <c r="A153" s="3" t="s">
        <v>73</v>
      </c>
      <c r="B153" s="3" t="s">
        <v>93</v>
      </c>
      <c r="C153" s="3">
        <v>382395</v>
      </c>
      <c r="D153" s="3">
        <v>391337</v>
      </c>
      <c r="E153" s="3">
        <v>412842</v>
      </c>
      <c r="F153" s="3">
        <v>424346</v>
      </c>
      <c r="G153" s="3">
        <v>452106</v>
      </c>
      <c r="H153" s="3">
        <v>334077</v>
      </c>
      <c r="I153" s="3">
        <v>376308</v>
      </c>
      <c r="J153" s="3">
        <v>380238</v>
      </c>
    </row>
    <row r="154" spans="1:10" x14ac:dyDescent="0.25">
      <c r="A154" s="3" t="s">
        <v>73</v>
      </c>
      <c r="B154" s="3" t="s">
        <v>94</v>
      </c>
      <c r="C154" s="3">
        <v>184880</v>
      </c>
      <c r="D154" s="3">
        <v>192329</v>
      </c>
      <c r="E154" s="3">
        <v>194991</v>
      </c>
      <c r="F154" s="3">
        <v>206711</v>
      </c>
      <c r="G154" s="3">
        <v>205393</v>
      </c>
      <c r="H154" s="3">
        <v>216137</v>
      </c>
      <c r="I154" s="3">
        <v>236970</v>
      </c>
      <c r="J154" s="3">
        <v>238475</v>
      </c>
    </row>
    <row r="155" spans="1:10" x14ac:dyDescent="0.25">
      <c r="A155" s="3" t="s">
        <v>73</v>
      </c>
      <c r="B155" s="3" t="s">
        <v>95</v>
      </c>
      <c r="C155" s="3">
        <v>67929</v>
      </c>
      <c r="D155" s="3">
        <v>78946</v>
      </c>
      <c r="E155" s="3">
        <v>74462</v>
      </c>
      <c r="F155" s="3">
        <v>78167</v>
      </c>
      <c r="G155" s="3">
        <v>82271</v>
      </c>
      <c r="H155" s="3">
        <v>84007</v>
      </c>
      <c r="I155" s="3">
        <v>88776</v>
      </c>
      <c r="J155" s="3">
        <v>88075</v>
      </c>
    </row>
    <row r="156" spans="1:10" x14ac:dyDescent="0.25">
      <c r="A156" s="3" t="s">
        <v>73</v>
      </c>
      <c r="B156" s="3" t="s">
        <v>96</v>
      </c>
      <c r="C156" s="3">
        <v>160188</v>
      </c>
      <c r="D156" s="3">
        <v>160062</v>
      </c>
      <c r="E156" s="3">
        <v>167020</v>
      </c>
      <c r="F156" s="3">
        <v>175698</v>
      </c>
      <c r="G156" s="3">
        <v>176525</v>
      </c>
      <c r="H156" s="3">
        <v>176906</v>
      </c>
      <c r="I156" s="3">
        <v>192592</v>
      </c>
      <c r="J156" s="3">
        <v>207010</v>
      </c>
    </row>
    <row r="157" spans="1:10" x14ac:dyDescent="0.25">
      <c r="A157" s="3" t="s">
        <v>73</v>
      </c>
      <c r="B157" s="3" t="s">
        <v>97</v>
      </c>
      <c r="C157" s="3">
        <v>19506</v>
      </c>
      <c r="D157" s="3">
        <v>21991</v>
      </c>
      <c r="E157" s="3">
        <v>20342</v>
      </c>
      <c r="F157" s="3">
        <v>21278</v>
      </c>
      <c r="G157" s="3">
        <v>22253</v>
      </c>
      <c r="H157" s="3">
        <v>23410</v>
      </c>
      <c r="I157" s="3">
        <v>25868</v>
      </c>
      <c r="J157" s="3">
        <v>23953</v>
      </c>
    </row>
    <row r="158" spans="1:10" x14ac:dyDescent="0.25">
      <c r="A158" s="3" t="s">
        <v>73</v>
      </c>
      <c r="B158" s="3" t="s">
        <v>98</v>
      </c>
      <c r="C158" s="3">
        <v>31764</v>
      </c>
      <c r="D158" s="3">
        <v>36018</v>
      </c>
      <c r="E158" s="3">
        <v>35369</v>
      </c>
      <c r="F158" s="3">
        <v>34043</v>
      </c>
      <c r="G158" s="3">
        <v>36162</v>
      </c>
      <c r="H158" s="3">
        <v>38411</v>
      </c>
      <c r="I158" s="3">
        <v>43164</v>
      </c>
      <c r="J158" s="3">
        <v>39295</v>
      </c>
    </row>
    <row r="159" spans="1:10" x14ac:dyDescent="0.25">
      <c r="A159" s="3" t="s">
        <v>75</v>
      </c>
      <c r="B159" s="3" t="s">
        <v>83</v>
      </c>
      <c r="C159" s="3">
        <v>9789</v>
      </c>
      <c r="D159" s="3">
        <v>8822</v>
      </c>
      <c r="E159" s="3">
        <v>11241</v>
      </c>
      <c r="F159" s="3">
        <v>13177</v>
      </c>
      <c r="G159" s="3">
        <v>15821</v>
      </c>
      <c r="H159" s="3">
        <v>18449</v>
      </c>
      <c r="I159" s="3">
        <v>23572</v>
      </c>
      <c r="J159" s="3">
        <v>22686</v>
      </c>
    </row>
    <row r="160" spans="1:10" x14ac:dyDescent="0.25">
      <c r="A160" s="3" t="s">
        <v>75</v>
      </c>
      <c r="B160" s="3" t="s">
        <v>84</v>
      </c>
      <c r="C160" s="3">
        <v>17339</v>
      </c>
      <c r="D160" s="3">
        <v>19637</v>
      </c>
      <c r="E160" s="3">
        <v>23066</v>
      </c>
      <c r="F160" s="3">
        <v>25970</v>
      </c>
      <c r="G160" s="3">
        <v>35558</v>
      </c>
      <c r="H160" s="3">
        <v>35986</v>
      </c>
      <c r="I160" s="3">
        <v>46283</v>
      </c>
      <c r="J160" s="3">
        <v>46675</v>
      </c>
    </row>
    <row r="161" spans="1:10" x14ac:dyDescent="0.25">
      <c r="A161" s="3" t="s">
        <v>75</v>
      </c>
      <c r="B161" s="3" t="s">
        <v>85</v>
      </c>
      <c r="C161" s="3">
        <v>26562</v>
      </c>
      <c r="D161" s="3">
        <v>25222</v>
      </c>
      <c r="E161" s="3">
        <v>32736</v>
      </c>
      <c r="F161" s="3">
        <v>40586</v>
      </c>
      <c r="G161" s="3">
        <v>52239</v>
      </c>
      <c r="H161" s="3">
        <v>60780</v>
      </c>
      <c r="I161" s="3">
        <v>78558</v>
      </c>
      <c r="J161" s="3">
        <v>70921</v>
      </c>
    </row>
    <row r="162" spans="1:10" x14ac:dyDescent="0.25">
      <c r="A162" s="3" t="s">
        <v>75</v>
      </c>
      <c r="B162" s="3" t="s">
        <v>86</v>
      </c>
      <c r="C162" s="3">
        <v>12980</v>
      </c>
      <c r="D162" s="3">
        <v>12049</v>
      </c>
      <c r="E162" s="3">
        <v>12827</v>
      </c>
      <c r="F162" s="3">
        <v>13405</v>
      </c>
      <c r="G162" s="3">
        <v>14513</v>
      </c>
      <c r="H162" s="3">
        <v>14529</v>
      </c>
      <c r="I162" s="3">
        <v>22306</v>
      </c>
      <c r="J162" s="3">
        <v>24419</v>
      </c>
    </row>
    <row r="163" spans="1:10" x14ac:dyDescent="0.25">
      <c r="A163" s="3" t="s">
        <v>75</v>
      </c>
      <c r="B163" s="3" t="s">
        <v>87</v>
      </c>
      <c r="C163" s="3">
        <v>17637</v>
      </c>
      <c r="D163" s="3">
        <v>29639</v>
      </c>
      <c r="E163" s="3">
        <v>31976</v>
      </c>
      <c r="F163" s="3">
        <v>31973</v>
      </c>
      <c r="G163" s="3">
        <v>38319</v>
      </c>
      <c r="H163" s="3">
        <v>40239</v>
      </c>
      <c r="I163" s="3">
        <v>49069</v>
      </c>
      <c r="J163" s="3">
        <v>69870</v>
      </c>
    </row>
    <row r="164" spans="1:10" x14ac:dyDescent="0.25">
      <c r="A164" s="3" t="s">
        <v>75</v>
      </c>
      <c r="B164" s="3" t="s">
        <v>88</v>
      </c>
      <c r="C164" s="3">
        <v>74612</v>
      </c>
      <c r="D164" s="3">
        <v>99125</v>
      </c>
      <c r="E164" s="3">
        <v>111441</v>
      </c>
      <c r="F164" s="3">
        <v>116160</v>
      </c>
      <c r="G164" s="3">
        <v>133298</v>
      </c>
      <c r="H164" s="3">
        <v>154211</v>
      </c>
      <c r="I164" s="3">
        <v>159968</v>
      </c>
      <c r="J164" s="3">
        <v>168570</v>
      </c>
    </row>
    <row r="165" spans="1:10" x14ac:dyDescent="0.25">
      <c r="A165" s="3" t="s">
        <v>75</v>
      </c>
      <c r="B165" s="3" t="s">
        <v>89</v>
      </c>
      <c r="C165" s="3">
        <v>366766</v>
      </c>
      <c r="D165" s="3">
        <v>437653</v>
      </c>
      <c r="E165" s="3">
        <v>467408</v>
      </c>
      <c r="F165" s="3">
        <v>552893</v>
      </c>
      <c r="G165" s="3">
        <v>611565</v>
      </c>
      <c r="H165" s="3">
        <v>750169</v>
      </c>
      <c r="I165" s="3">
        <v>883099</v>
      </c>
      <c r="J165" s="3">
        <v>971137</v>
      </c>
    </row>
    <row r="166" spans="1:10" x14ac:dyDescent="0.25">
      <c r="A166" s="3" t="s">
        <v>75</v>
      </c>
      <c r="B166" s="3" t="s">
        <v>90</v>
      </c>
      <c r="C166" s="3">
        <v>32251</v>
      </c>
      <c r="D166" s="3">
        <v>37320</v>
      </c>
      <c r="E166" s="3">
        <v>40011</v>
      </c>
      <c r="F166" s="3">
        <v>57532</v>
      </c>
      <c r="G166" s="3">
        <v>53407</v>
      </c>
      <c r="H166" s="3">
        <v>58324</v>
      </c>
      <c r="I166" s="3">
        <v>66297</v>
      </c>
      <c r="J166" s="3">
        <v>74342</v>
      </c>
    </row>
    <row r="167" spans="1:10" x14ac:dyDescent="0.25">
      <c r="A167" s="3" t="s">
        <v>75</v>
      </c>
      <c r="B167" s="3" t="s">
        <v>91</v>
      </c>
      <c r="C167" s="3">
        <v>30495</v>
      </c>
      <c r="D167" s="3">
        <v>38576</v>
      </c>
      <c r="E167" s="3">
        <v>41211</v>
      </c>
      <c r="F167" s="3">
        <v>42915</v>
      </c>
      <c r="G167" s="3">
        <v>46723</v>
      </c>
      <c r="H167" s="3">
        <v>50259</v>
      </c>
      <c r="I167" s="3">
        <v>77124</v>
      </c>
      <c r="J167" s="3">
        <v>80194</v>
      </c>
    </row>
    <row r="168" spans="1:10" x14ac:dyDescent="0.25">
      <c r="A168" s="3" t="s">
        <v>75</v>
      </c>
      <c r="B168" s="3" t="s">
        <v>92</v>
      </c>
      <c r="C168" s="3"/>
      <c r="D168" s="3"/>
      <c r="E168" s="3"/>
      <c r="F168" s="3"/>
      <c r="G168" s="3"/>
      <c r="H168" s="3">
        <v>27961</v>
      </c>
      <c r="I168" s="3">
        <v>27683</v>
      </c>
      <c r="J168" s="3">
        <v>31740</v>
      </c>
    </row>
    <row r="169" spans="1:10" x14ac:dyDescent="0.25">
      <c r="A169" s="3" t="s">
        <v>75</v>
      </c>
      <c r="B169" s="3" t="s">
        <v>93</v>
      </c>
      <c r="C169" s="3">
        <v>71621</v>
      </c>
      <c r="D169" s="3">
        <v>87968</v>
      </c>
      <c r="E169" s="3">
        <v>83853</v>
      </c>
      <c r="F169" s="3">
        <v>90249</v>
      </c>
      <c r="G169" s="3">
        <v>106031</v>
      </c>
      <c r="H169" s="3">
        <v>108445</v>
      </c>
      <c r="I169" s="3">
        <v>107520</v>
      </c>
      <c r="J169" s="3">
        <v>114424</v>
      </c>
    </row>
    <row r="170" spans="1:10" x14ac:dyDescent="0.25">
      <c r="A170" s="3" t="s">
        <v>75</v>
      </c>
      <c r="B170" s="3" t="s">
        <v>94</v>
      </c>
      <c r="C170" s="3">
        <v>29404</v>
      </c>
      <c r="D170" s="3">
        <v>32749</v>
      </c>
      <c r="E170" s="3">
        <v>34152</v>
      </c>
      <c r="F170" s="3">
        <v>42257</v>
      </c>
      <c r="G170" s="3">
        <v>49871</v>
      </c>
      <c r="H170" s="3">
        <v>55514</v>
      </c>
      <c r="I170" s="3">
        <v>50608</v>
      </c>
      <c r="J170" s="3">
        <v>61267</v>
      </c>
    </row>
    <row r="171" spans="1:10" x14ac:dyDescent="0.25">
      <c r="A171" s="3" t="s">
        <v>75</v>
      </c>
      <c r="B171" s="3" t="s">
        <v>95</v>
      </c>
      <c r="C171" s="3">
        <v>13862</v>
      </c>
      <c r="D171" s="3">
        <v>12266</v>
      </c>
      <c r="E171" s="3">
        <v>16410</v>
      </c>
      <c r="F171" s="3">
        <v>18647</v>
      </c>
      <c r="G171" s="3">
        <v>22417</v>
      </c>
      <c r="H171" s="3">
        <v>23080</v>
      </c>
      <c r="I171" s="3">
        <v>24995</v>
      </c>
      <c r="J171" s="3">
        <v>27771</v>
      </c>
    </row>
    <row r="172" spans="1:10" x14ac:dyDescent="0.25">
      <c r="A172" s="3" t="s">
        <v>75</v>
      </c>
      <c r="B172" s="3" t="s">
        <v>96</v>
      </c>
      <c r="C172" s="3">
        <v>27425</v>
      </c>
      <c r="D172" s="3">
        <v>35907</v>
      </c>
      <c r="E172" s="3">
        <v>35127</v>
      </c>
      <c r="F172" s="3">
        <v>46430</v>
      </c>
      <c r="G172" s="3">
        <v>48824</v>
      </c>
      <c r="H172" s="3">
        <v>59878</v>
      </c>
      <c r="I172" s="3">
        <v>62393</v>
      </c>
      <c r="J172" s="3">
        <v>63116</v>
      </c>
    </row>
    <row r="173" spans="1:10" x14ac:dyDescent="0.25">
      <c r="A173" s="3" t="s">
        <v>75</v>
      </c>
      <c r="B173" s="3" t="s">
        <v>97</v>
      </c>
      <c r="C173" s="3">
        <v>5236</v>
      </c>
      <c r="D173" s="3">
        <v>4923</v>
      </c>
      <c r="E173" s="3">
        <v>6326</v>
      </c>
      <c r="F173" s="3">
        <v>7162</v>
      </c>
      <c r="G173" s="3">
        <v>7166</v>
      </c>
      <c r="H173" s="3">
        <v>8981</v>
      </c>
      <c r="I173" s="3">
        <v>10223</v>
      </c>
      <c r="J173" s="3">
        <v>10270</v>
      </c>
    </row>
    <row r="174" spans="1:10" x14ac:dyDescent="0.25">
      <c r="A174" s="3" t="s">
        <v>75</v>
      </c>
      <c r="B174" s="3" t="s">
        <v>98</v>
      </c>
      <c r="C174" s="3">
        <v>6688</v>
      </c>
      <c r="D174" s="3">
        <v>7201</v>
      </c>
      <c r="E174" s="3">
        <v>8529</v>
      </c>
      <c r="F174" s="3">
        <v>10588</v>
      </c>
      <c r="G174" s="3">
        <v>13875</v>
      </c>
      <c r="H174" s="3">
        <v>13020</v>
      </c>
      <c r="I174" s="3">
        <v>14979</v>
      </c>
      <c r="J174" s="3">
        <v>18537</v>
      </c>
    </row>
    <row r="175" spans="1:10" x14ac:dyDescent="0.25">
      <c r="A175" s="3" t="s">
        <v>76</v>
      </c>
      <c r="B175" s="3" t="s">
        <v>83</v>
      </c>
      <c r="C175" s="3">
        <v>9859</v>
      </c>
      <c r="D175" s="3">
        <v>9246</v>
      </c>
      <c r="E175" s="3">
        <v>10016</v>
      </c>
      <c r="F175" s="3">
        <v>14835</v>
      </c>
      <c r="G175" s="3">
        <v>17729</v>
      </c>
      <c r="H175" s="3">
        <v>16587</v>
      </c>
      <c r="I175" s="3">
        <v>12363</v>
      </c>
      <c r="J175" s="3">
        <v>13241</v>
      </c>
    </row>
    <row r="176" spans="1:10" x14ac:dyDescent="0.25">
      <c r="A176" s="3" t="s">
        <v>76</v>
      </c>
      <c r="B176" s="3" t="s">
        <v>84</v>
      </c>
      <c r="C176" s="3">
        <v>11356</v>
      </c>
      <c r="D176" s="3">
        <v>11753</v>
      </c>
      <c r="E176" s="3">
        <v>13285</v>
      </c>
      <c r="F176" s="3">
        <v>11870</v>
      </c>
      <c r="G176" s="3">
        <v>14332</v>
      </c>
      <c r="H176" s="3">
        <v>16335</v>
      </c>
      <c r="I176" s="3">
        <v>13950</v>
      </c>
      <c r="J176" s="3">
        <v>15287</v>
      </c>
    </row>
    <row r="177" spans="1:10" x14ac:dyDescent="0.25">
      <c r="A177" s="3" t="s">
        <v>76</v>
      </c>
      <c r="B177" s="3" t="s">
        <v>85</v>
      </c>
      <c r="C177" s="3">
        <v>21329</v>
      </c>
      <c r="D177" s="3">
        <v>21819</v>
      </c>
      <c r="E177" s="3">
        <v>26414</v>
      </c>
      <c r="F177" s="3">
        <v>27172</v>
      </c>
      <c r="G177" s="3">
        <v>28101</v>
      </c>
      <c r="H177" s="3">
        <v>29324</v>
      </c>
      <c r="I177" s="3">
        <v>25289</v>
      </c>
      <c r="J177" s="3">
        <v>41925</v>
      </c>
    </row>
    <row r="178" spans="1:10" x14ac:dyDescent="0.25">
      <c r="A178" s="3" t="s">
        <v>76</v>
      </c>
      <c r="B178" s="3" t="s">
        <v>86</v>
      </c>
      <c r="C178" s="3">
        <v>11125</v>
      </c>
      <c r="D178" s="3">
        <v>10464</v>
      </c>
      <c r="E178" s="3">
        <v>13832</v>
      </c>
      <c r="F178" s="3">
        <v>18895</v>
      </c>
      <c r="G178" s="3">
        <v>17798</v>
      </c>
      <c r="H178" s="3">
        <v>21546</v>
      </c>
      <c r="I178" s="3">
        <v>13343</v>
      </c>
      <c r="J178" s="3">
        <v>19274</v>
      </c>
    </row>
    <row r="179" spans="1:10" x14ac:dyDescent="0.25">
      <c r="A179" s="3" t="s">
        <v>76</v>
      </c>
      <c r="B179" s="3" t="s">
        <v>87</v>
      </c>
      <c r="C179" s="3">
        <v>24597</v>
      </c>
      <c r="D179" s="3">
        <v>26142</v>
      </c>
      <c r="E179" s="3">
        <v>25372</v>
      </c>
      <c r="F179" s="3">
        <v>32971</v>
      </c>
      <c r="G179" s="3">
        <v>34322</v>
      </c>
      <c r="H179" s="3">
        <v>43956</v>
      </c>
      <c r="I179" s="3">
        <v>35425</v>
      </c>
      <c r="J179" s="3">
        <v>41573</v>
      </c>
    </row>
    <row r="180" spans="1:10" x14ac:dyDescent="0.25">
      <c r="A180" s="3" t="s">
        <v>76</v>
      </c>
      <c r="B180" s="3" t="s">
        <v>88</v>
      </c>
      <c r="C180" s="3">
        <v>69120</v>
      </c>
      <c r="D180" s="3">
        <v>72445</v>
      </c>
      <c r="E180" s="3">
        <v>78016</v>
      </c>
      <c r="F180" s="3">
        <v>70023</v>
      </c>
      <c r="G180" s="3">
        <v>84744</v>
      </c>
      <c r="H180" s="3">
        <v>104032</v>
      </c>
      <c r="I180" s="3">
        <v>84396</v>
      </c>
      <c r="J180" s="3">
        <v>100349</v>
      </c>
    </row>
    <row r="181" spans="1:10" x14ac:dyDescent="0.25">
      <c r="A181" s="3" t="s">
        <v>76</v>
      </c>
      <c r="B181" s="3" t="s">
        <v>89</v>
      </c>
      <c r="C181" s="3">
        <v>226916</v>
      </c>
      <c r="D181" s="3">
        <v>263452</v>
      </c>
      <c r="E181" s="3">
        <v>317917</v>
      </c>
      <c r="F181" s="3">
        <v>316657</v>
      </c>
      <c r="G181" s="3">
        <v>307689</v>
      </c>
      <c r="H181" s="3">
        <v>342586</v>
      </c>
      <c r="I181" s="3">
        <v>277377</v>
      </c>
      <c r="J181" s="3">
        <v>289399</v>
      </c>
    </row>
    <row r="182" spans="1:10" x14ac:dyDescent="0.25">
      <c r="A182" s="3" t="s">
        <v>76</v>
      </c>
      <c r="B182" s="3" t="s">
        <v>90</v>
      </c>
      <c r="C182" s="3">
        <v>40150</v>
      </c>
      <c r="D182" s="3">
        <v>44192</v>
      </c>
      <c r="E182" s="3">
        <v>45290</v>
      </c>
      <c r="F182" s="3">
        <v>34975</v>
      </c>
      <c r="G182" s="3">
        <v>44862</v>
      </c>
      <c r="H182" s="3">
        <v>52924</v>
      </c>
      <c r="I182" s="3">
        <v>56013</v>
      </c>
      <c r="J182" s="3">
        <v>54831</v>
      </c>
    </row>
    <row r="183" spans="1:10" x14ac:dyDescent="0.25">
      <c r="A183" s="3" t="s">
        <v>76</v>
      </c>
      <c r="B183" s="3" t="s">
        <v>91</v>
      </c>
      <c r="C183" s="3">
        <v>48284</v>
      </c>
      <c r="D183" s="3">
        <v>51111</v>
      </c>
      <c r="E183" s="3">
        <v>48634</v>
      </c>
      <c r="F183" s="3">
        <v>44106</v>
      </c>
      <c r="G183" s="3">
        <v>43928</v>
      </c>
      <c r="H183" s="3">
        <v>53905</v>
      </c>
      <c r="I183" s="3">
        <v>45028</v>
      </c>
      <c r="J183" s="3">
        <v>51313</v>
      </c>
    </row>
    <row r="184" spans="1:10" x14ac:dyDescent="0.25">
      <c r="A184" s="3" t="s">
        <v>76</v>
      </c>
      <c r="B184" s="3" t="s">
        <v>92</v>
      </c>
      <c r="C184" s="3"/>
      <c r="D184" s="3"/>
      <c r="E184" s="3"/>
      <c r="F184" s="3"/>
      <c r="G184" s="3"/>
      <c r="H184" s="3">
        <v>22434</v>
      </c>
      <c r="I184" s="3">
        <v>21955</v>
      </c>
      <c r="J184" s="3">
        <v>28404</v>
      </c>
    </row>
    <row r="185" spans="1:10" x14ac:dyDescent="0.25">
      <c r="A185" s="3" t="s">
        <v>76</v>
      </c>
      <c r="B185" s="3" t="s">
        <v>93</v>
      </c>
      <c r="C185" s="3">
        <v>78956</v>
      </c>
      <c r="D185" s="3">
        <v>85689</v>
      </c>
      <c r="E185" s="3">
        <v>80601</v>
      </c>
      <c r="F185" s="3">
        <v>85657</v>
      </c>
      <c r="G185" s="3">
        <v>95196</v>
      </c>
      <c r="H185" s="3">
        <v>84393</v>
      </c>
      <c r="I185" s="3">
        <v>70182</v>
      </c>
      <c r="J185" s="3">
        <v>70375</v>
      </c>
    </row>
    <row r="186" spans="1:10" x14ac:dyDescent="0.25">
      <c r="A186" s="3" t="s">
        <v>76</v>
      </c>
      <c r="B186" s="3" t="s">
        <v>94</v>
      </c>
      <c r="C186" s="3">
        <v>39382</v>
      </c>
      <c r="D186" s="3">
        <v>41577</v>
      </c>
      <c r="E186" s="3">
        <v>41168</v>
      </c>
      <c r="F186" s="3">
        <v>38484</v>
      </c>
      <c r="G186" s="3">
        <v>45206</v>
      </c>
      <c r="H186" s="3">
        <v>49772</v>
      </c>
      <c r="I186" s="3">
        <v>42255</v>
      </c>
      <c r="J186" s="3">
        <v>51475</v>
      </c>
    </row>
    <row r="187" spans="1:10" x14ac:dyDescent="0.25">
      <c r="A187" s="3" t="s">
        <v>76</v>
      </c>
      <c r="B187" s="3" t="s">
        <v>95</v>
      </c>
      <c r="C187" s="3">
        <v>19208</v>
      </c>
      <c r="D187" s="3">
        <v>19461</v>
      </c>
      <c r="E187" s="3">
        <v>20338</v>
      </c>
      <c r="F187" s="3">
        <v>23156</v>
      </c>
      <c r="G187" s="3">
        <v>19874</v>
      </c>
      <c r="H187" s="3">
        <v>23912</v>
      </c>
      <c r="I187" s="3">
        <v>22737</v>
      </c>
      <c r="J187" s="3">
        <v>26767</v>
      </c>
    </row>
    <row r="188" spans="1:10" x14ac:dyDescent="0.25">
      <c r="A188" s="3" t="s">
        <v>76</v>
      </c>
      <c r="B188" s="3" t="s">
        <v>96</v>
      </c>
      <c r="C188" s="3">
        <v>32600</v>
      </c>
      <c r="D188" s="3">
        <v>37748</v>
      </c>
      <c r="E188" s="3">
        <v>42382</v>
      </c>
      <c r="F188" s="3">
        <v>37969</v>
      </c>
      <c r="G188" s="3">
        <v>45374</v>
      </c>
      <c r="H188" s="3">
        <v>42795</v>
      </c>
      <c r="I188" s="3">
        <v>38944</v>
      </c>
      <c r="J188" s="3">
        <v>45528</v>
      </c>
    </row>
    <row r="189" spans="1:10" x14ac:dyDescent="0.25">
      <c r="A189" s="3" t="s">
        <v>76</v>
      </c>
      <c r="B189" s="3" t="s">
        <v>97</v>
      </c>
      <c r="C189" s="3">
        <v>3754</v>
      </c>
      <c r="D189" s="3">
        <v>3627</v>
      </c>
      <c r="E189" s="3">
        <v>4656</v>
      </c>
      <c r="F189" s="3">
        <v>4439</v>
      </c>
      <c r="G189" s="3">
        <v>5377</v>
      </c>
      <c r="H189" s="3">
        <v>4379</v>
      </c>
      <c r="I189" s="3">
        <v>3717</v>
      </c>
      <c r="J189" s="3">
        <v>5337</v>
      </c>
    </row>
    <row r="190" spans="1:10" x14ac:dyDescent="0.25">
      <c r="A190" s="3" t="s">
        <v>76</v>
      </c>
      <c r="B190" s="3" t="s">
        <v>98</v>
      </c>
      <c r="C190" s="3">
        <v>9072</v>
      </c>
      <c r="D190" s="3">
        <v>7140</v>
      </c>
      <c r="E190" s="3">
        <v>9464</v>
      </c>
      <c r="F190" s="3">
        <v>7242</v>
      </c>
      <c r="G190" s="3">
        <v>8302</v>
      </c>
      <c r="H190" s="3">
        <v>6430</v>
      </c>
      <c r="I190" s="3">
        <v>6218</v>
      </c>
      <c r="J190" s="3">
        <v>11025</v>
      </c>
    </row>
    <row r="191" spans="1:10" x14ac:dyDescent="0.25">
      <c r="A191" s="3" t="s">
        <v>77</v>
      </c>
      <c r="B191" s="3" t="s">
        <v>83</v>
      </c>
      <c r="C191" s="3">
        <v>443</v>
      </c>
      <c r="D191" s="3">
        <v>1367</v>
      </c>
      <c r="E191" s="3">
        <v>3824</v>
      </c>
      <c r="F191" s="3">
        <v>2504</v>
      </c>
      <c r="G191" s="3">
        <v>689</v>
      </c>
      <c r="H191" s="3">
        <v>4396</v>
      </c>
      <c r="I191" s="3">
        <v>3949</v>
      </c>
      <c r="J191" s="3">
        <v>8404</v>
      </c>
    </row>
    <row r="192" spans="1:10" x14ac:dyDescent="0.25">
      <c r="A192" s="3" t="s">
        <v>77</v>
      </c>
      <c r="B192" s="3" t="s">
        <v>84</v>
      </c>
      <c r="C192" s="3">
        <v>1229</v>
      </c>
      <c r="D192" s="3">
        <v>1240</v>
      </c>
      <c r="E192" s="3">
        <v>1880</v>
      </c>
      <c r="F192" s="3">
        <v>2233</v>
      </c>
      <c r="G192" s="3">
        <v>3169</v>
      </c>
      <c r="H192" s="3">
        <v>4886</v>
      </c>
      <c r="I192" s="3">
        <v>6179</v>
      </c>
      <c r="J192" s="3">
        <v>12222</v>
      </c>
    </row>
    <row r="193" spans="1:10" x14ac:dyDescent="0.25">
      <c r="A193" s="3" t="s">
        <v>77</v>
      </c>
      <c r="B193" s="3" t="s">
        <v>85</v>
      </c>
      <c r="C193" s="3">
        <v>2430</v>
      </c>
      <c r="D193" s="3">
        <v>1326</v>
      </c>
      <c r="E193" s="3">
        <v>5688</v>
      </c>
      <c r="F193" s="3">
        <v>4064</v>
      </c>
      <c r="G193" s="3">
        <v>4692</v>
      </c>
      <c r="H193" s="3">
        <v>4025</v>
      </c>
      <c r="I193" s="3">
        <v>12588</v>
      </c>
      <c r="J193" s="3">
        <v>19497</v>
      </c>
    </row>
    <row r="194" spans="1:10" x14ac:dyDescent="0.25">
      <c r="A194" s="3" t="s">
        <v>77</v>
      </c>
      <c r="B194" s="3" t="s">
        <v>86</v>
      </c>
      <c r="C194" s="3">
        <v>1011</v>
      </c>
      <c r="D194" s="3">
        <v>1390</v>
      </c>
      <c r="E194" s="3">
        <v>2669</v>
      </c>
      <c r="F194" s="3">
        <v>2146</v>
      </c>
      <c r="G194" s="3">
        <v>2028</v>
      </c>
      <c r="H194" s="3">
        <v>4024</v>
      </c>
      <c r="I194" s="3">
        <v>6128</v>
      </c>
      <c r="J194" s="3">
        <v>11353</v>
      </c>
    </row>
    <row r="195" spans="1:10" x14ac:dyDescent="0.25">
      <c r="A195" s="3" t="s">
        <v>77</v>
      </c>
      <c r="B195" s="3" t="s">
        <v>87</v>
      </c>
      <c r="C195" s="3">
        <v>393</v>
      </c>
      <c r="D195" s="3">
        <v>3517</v>
      </c>
      <c r="E195" s="3">
        <v>11545</v>
      </c>
      <c r="F195" s="3">
        <v>3210</v>
      </c>
      <c r="G195" s="3">
        <v>4376</v>
      </c>
      <c r="H195" s="3">
        <v>3283</v>
      </c>
      <c r="I195" s="3">
        <v>9373</v>
      </c>
      <c r="J195" s="3">
        <v>8138</v>
      </c>
    </row>
    <row r="196" spans="1:10" x14ac:dyDescent="0.25">
      <c r="A196" s="3" t="s">
        <v>77</v>
      </c>
      <c r="B196" s="3" t="s">
        <v>88</v>
      </c>
      <c r="C196" s="3">
        <v>7476</v>
      </c>
      <c r="D196" s="3">
        <v>10514</v>
      </c>
      <c r="E196" s="3">
        <v>24718</v>
      </c>
      <c r="F196" s="3">
        <v>26259</v>
      </c>
      <c r="G196" s="3">
        <v>17403</v>
      </c>
      <c r="H196" s="3">
        <v>16472</v>
      </c>
      <c r="I196" s="3">
        <v>30108</v>
      </c>
      <c r="J196" s="3">
        <v>38730</v>
      </c>
    </row>
    <row r="197" spans="1:10" x14ac:dyDescent="0.25">
      <c r="A197" s="3" t="s">
        <v>77</v>
      </c>
      <c r="B197" s="3" t="s">
        <v>89</v>
      </c>
      <c r="C197" s="3">
        <v>6919</v>
      </c>
      <c r="D197" s="3">
        <v>14574</v>
      </c>
      <c r="E197" s="3">
        <v>32167</v>
      </c>
      <c r="F197" s="3">
        <v>48071</v>
      </c>
      <c r="G197" s="3">
        <v>32713</v>
      </c>
      <c r="H197" s="3">
        <v>51183</v>
      </c>
      <c r="I197" s="3">
        <v>86201</v>
      </c>
      <c r="J197" s="3">
        <v>89590</v>
      </c>
    </row>
    <row r="198" spans="1:10" x14ac:dyDescent="0.25">
      <c r="A198" s="3" t="s">
        <v>77</v>
      </c>
      <c r="B198" s="3" t="s">
        <v>90</v>
      </c>
      <c r="C198" s="3">
        <v>1291</v>
      </c>
      <c r="D198" s="3">
        <v>3530</v>
      </c>
      <c r="E198" s="3">
        <v>4426</v>
      </c>
      <c r="F198" s="3">
        <v>6283</v>
      </c>
      <c r="G198" s="3">
        <v>8187</v>
      </c>
      <c r="H198" s="3">
        <v>9335</v>
      </c>
      <c r="I198" s="3">
        <v>11436</v>
      </c>
      <c r="J198" s="3">
        <v>16475</v>
      </c>
    </row>
    <row r="199" spans="1:10" x14ac:dyDescent="0.25">
      <c r="A199" s="3" t="s">
        <v>77</v>
      </c>
      <c r="B199" s="3" t="s">
        <v>91</v>
      </c>
      <c r="C199" s="3">
        <v>1300</v>
      </c>
      <c r="D199" s="3">
        <v>2494</v>
      </c>
      <c r="E199" s="3">
        <v>8878</v>
      </c>
      <c r="F199" s="3">
        <v>12047</v>
      </c>
      <c r="G199" s="3">
        <v>10118</v>
      </c>
      <c r="H199" s="3">
        <v>15072</v>
      </c>
      <c r="I199" s="3">
        <v>12499</v>
      </c>
      <c r="J199" s="3">
        <v>16245</v>
      </c>
    </row>
    <row r="200" spans="1:10" x14ac:dyDescent="0.25">
      <c r="A200" s="3" t="s">
        <v>77</v>
      </c>
      <c r="B200" s="3" t="s">
        <v>92</v>
      </c>
      <c r="C200" s="3"/>
      <c r="D200" s="3"/>
      <c r="E200" s="3"/>
      <c r="F200" s="3"/>
      <c r="G200" s="3"/>
      <c r="H200" s="3">
        <v>4959</v>
      </c>
      <c r="I200" s="3">
        <v>5752</v>
      </c>
      <c r="J200" s="3">
        <v>4812</v>
      </c>
    </row>
    <row r="201" spans="1:10" x14ac:dyDescent="0.25">
      <c r="A201" s="3" t="s">
        <v>77</v>
      </c>
      <c r="B201" s="3" t="s">
        <v>93</v>
      </c>
      <c r="C201" s="3">
        <v>1641</v>
      </c>
      <c r="D201" s="3">
        <v>8048</v>
      </c>
      <c r="E201" s="3">
        <v>17001</v>
      </c>
      <c r="F201" s="3">
        <v>23145</v>
      </c>
      <c r="G201" s="3">
        <v>17955</v>
      </c>
      <c r="H201" s="3">
        <v>20642</v>
      </c>
      <c r="I201" s="3">
        <v>21014</v>
      </c>
      <c r="J201" s="3">
        <v>24094</v>
      </c>
    </row>
    <row r="202" spans="1:10" x14ac:dyDescent="0.25">
      <c r="A202" s="3" t="s">
        <v>77</v>
      </c>
      <c r="B202" s="3" t="s">
        <v>94</v>
      </c>
      <c r="C202" s="3">
        <v>1204</v>
      </c>
      <c r="D202" s="3">
        <v>3817</v>
      </c>
      <c r="E202" s="3">
        <v>12476</v>
      </c>
      <c r="F202" s="3">
        <v>11479</v>
      </c>
      <c r="G202" s="3">
        <v>10579</v>
      </c>
      <c r="H202" s="3">
        <v>9823</v>
      </c>
      <c r="I202" s="3">
        <v>10908</v>
      </c>
      <c r="J202" s="3">
        <v>15846</v>
      </c>
    </row>
    <row r="203" spans="1:10" x14ac:dyDescent="0.25">
      <c r="A203" s="3" t="s">
        <v>77</v>
      </c>
      <c r="B203" s="3" t="s">
        <v>95</v>
      </c>
      <c r="C203" s="3">
        <v>512</v>
      </c>
      <c r="D203" s="3">
        <v>1619</v>
      </c>
      <c r="E203" s="3">
        <v>4527</v>
      </c>
      <c r="F203" s="3">
        <v>4164</v>
      </c>
      <c r="G203" s="3">
        <v>2818</v>
      </c>
      <c r="H203" s="3">
        <v>1794</v>
      </c>
      <c r="I203" s="3">
        <v>4550</v>
      </c>
      <c r="J203" s="3">
        <v>5692</v>
      </c>
    </row>
    <row r="204" spans="1:10" x14ac:dyDescent="0.25">
      <c r="A204" s="3" t="s">
        <v>77</v>
      </c>
      <c r="B204" s="3" t="s">
        <v>96</v>
      </c>
      <c r="C204" s="3">
        <v>515</v>
      </c>
      <c r="D204" s="3">
        <v>2958</v>
      </c>
      <c r="E204" s="3">
        <v>5106</v>
      </c>
      <c r="F204" s="3">
        <v>3566</v>
      </c>
      <c r="G204" s="3">
        <v>3932</v>
      </c>
      <c r="H204" s="3">
        <v>9351</v>
      </c>
      <c r="I204" s="3">
        <v>9122</v>
      </c>
      <c r="J204" s="3">
        <v>12257</v>
      </c>
    </row>
    <row r="205" spans="1:10" x14ac:dyDescent="0.25">
      <c r="A205" s="3" t="s">
        <v>77</v>
      </c>
      <c r="B205" s="3" t="s">
        <v>97</v>
      </c>
      <c r="C205" s="3">
        <v>180</v>
      </c>
      <c r="D205" s="3">
        <v>301</v>
      </c>
      <c r="E205" s="3">
        <v>1318</v>
      </c>
      <c r="F205" s="3">
        <v>970</v>
      </c>
      <c r="G205" s="3">
        <v>833</v>
      </c>
      <c r="H205" s="3">
        <v>474</v>
      </c>
      <c r="I205" s="3">
        <v>1011</v>
      </c>
      <c r="J205" s="3">
        <v>1210</v>
      </c>
    </row>
    <row r="206" spans="1:10" x14ac:dyDescent="0.25">
      <c r="A206" s="3" t="s">
        <v>77</v>
      </c>
      <c r="B206" s="3" t="s">
        <v>98</v>
      </c>
      <c r="C206" s="3">
        <v>49</v>
      </c>
      <c r="D206" s="3">
        <v>158</v>
      </c>
      <c r="E206" s="3">
        <v>313</v>
      </c>
      <c r="F206" s="3">
        <v>636</v>
      </c>
      <c r="G206" s="3">
        <v>466</v>
      </c>
      <c r="H206" s="3">
        <v>1711</v>
      </c>
      <c r="I206" s="3">
        <v>1937</v>
      </c>
      <c r="J206" s="3">
        <v>844</v>
      </c>
    </row>
    <row r="209" spans="1:10" x14ac:dyDescent="0.25">
      <c r="A209" s="31" t="s">
        <v>80</v>
      </c>
      <c r="B209" s="31"/>
      <c r="C209" s="31"/>
      <c r="D209" s="31"/>
      <c r="E209" s="31"/>
      <c r="F209" s="31"/>
      <c r="G209" s="31"/>
      <c r="H209" s="31"/>
      <c r="I209" s="31"/>
      <c r="J209" s="31"/>
    </row>
    <row r="210" spans="1:10" x14ac:dyDescent="0.25">
      <c r="A210" s="4" t="s">
        <v>64</v>
      </c>
      <c r="B210" s="4" t="s">
        <v>5</v>
      </c>
      <c r="C210" s="4" t="s">
        <v>65</v>
      </c>
      <c r="D210" s="4" t="s">
        <v>66</v>
      </c>
      <c r="E210" s="4" t="s">
        <v>67</v>
      </c>
      <c r="F210" s="4" t="s">
        <v>68</v>
      </c>
      <c r="G210" s="4" t="s">
        <v>69</v>
      </c>
      <c r="H210" s="4" t="s">
        <v>70</v>
      </c>
      <c r="I210" s="4" t="s">
        <v>71</v>
      </c>
      <c r="J210" s="4" t="s">
        <v>72</v>
      </c>
    </row>
    <row r="211" spans="1:10" x14ac:dyDescent="0.25">
      <c r="A211" s="3" t="s">
        <v>73</v>
      </c>
      <c r="B211" s="3" t="s">
        <v>83</v>
      </c>
      <c r="C211" s="3">
        <v>448</v>
      </c>
      <c r="D211" s="3">
        <v>405</v>
      </c>
      <c r="E211" s="3">
        <v>1367</v>
      </c>
      <c r="F211" s="3">
        <v>1506</v>
      </c>
      <c r="G211" s="3">
        <v>472</v>
      </c>
      <c r="H211" s="3">
        <v>1372</v>
      </c>
      <c r="I211" s="3">
        <v>1268</v>
      </c>
      <c r="J211" s="3">
        <v>1376</v>
      </c>
    </row>
    <row r="212" spans="1:10" x14ac:dyDescent="0.25">
      <c r="A212" s="3" t="s">
        <v>73</v>
      </c>
      <c r="B212" s="3" t="s">
        <v>84</v>
      </c>
      <c r="C212" s="3">
        <v>986</v>
      </c>
      <c r="D212" s="3">
        <v>809</v>
      </c>
      <c r="E212" s="3">
        <v>2110</v>
      </c>
      <c r="F212" s="3">
        <v>1604</v>
      </c>
      <c r="G212" s="3">
        <v>1335</v>
      </c>
      <c r="H212" s="3">
        <v>1402</v>
      </c>
      <c r="I212" s="3">
        <v>1284</v>
      </c>
      <c r="J212" s="3">
        <v>1315</v>
      </c>
    </row>
    <row r="213" spans="1:10" x14ac:dyDescent="0.25">
      <c r="A213" s="3" t="s">
        <v>73</v>
      </c>
      <c r="B213" s="3" t="s">
        <v>85</v>
      </c>
      <c r="C213" s="3">
        <v>1076</v>
      </c>
      <c r="D213" s="3">
        <v>1125</v>
      </c>
      <c r="E213" s="3">
        <v>2263</v>
      </c>
      <c r="F213" s="3">
        <v>1287</v>
      </c>
      <c r="G213" s="3">
        <v>1072</v>
      </c>
      <c r="H213" s="3">
        <v>1493</v>
      </c>
      <c r="I213" s="3">
        <v>1240</v>
      </c>
      <c r="J213" s="3">
        <v>1445</v>
      </c>
    </row>
    <row r="214" spans="1:10" x14ac:dyDescent="0.25">
      <c r="A214" s="3" t="s">
        <v>73</v>
      </c>
      <c r="B214" s="3" t="s">
        <v>86</v>
      </c>
      <c r="C214" s="3">
        <v>1177</v>
      </c>
      <c r="D214" s="3">
        <v>1075</v>
      </c>
      <c r="E214" s="3">
        <v>1921</v>
      </c>
      <c r="F214" s="3">
        <v>1469</v>
      </c>
      <c r="G214" s="3">
        <v>2556</v>
      </c>
      <c r="H214" s="3">
        <v>1384</v>
      </c>
      <c r="I214" s="3">
        <v>1502</v>
      </c>
      <c r="J214" s="3">
        <v>1730</v>
      </c>
    </row>
    <row r="215" spans="1:10" x14ac:dyDescent="0.25">
      <c r="A215" s="3" t="s">
        <v>73</v>
      </c>
      <c r="B215" s="3" t="s">
        <v>87</v>
      </c>
      <c r="C215" s="3">
        <v>2518</v>
      </c>
      <c r="D215" s="3">
        <v>2379</v>
      </c>
      <c r="E215" s="3">
        <v>1711</v>
      </c>
      <c r="F215" s="3">
        <v>2150</v>
      </c>
      <c r="G215" s="3">
        <v>2575</v>
      </c>
      <c r="H215" s="3">
        <v>2110</v>
      </c>
      <c r="I215" s="3">
        <v>1846</v>
      </c>
      <c r="J215" s="3">
        <v>1936</v>
      </c>
    </row>
    <row r="216" spans="1:10" x14ac:dyDescent="0.25">
      <c r="A216" s="3" t="s">
        <v>73</v>
      </c>
      <c r="B216" s="3" t="s">
        <v>88</v>
      </c>
      <c r="C216" s="3">
        <v>5425</v>
      </c>
      <c r="D216" s="3">
        <v>5490</v>
      </c>
      <c r="E216" s="3">
        <v>3034</v>
      </c>
      <c r="F216" s="3">
        <v>4070</v>
      </c>
      <c r="G216" s="3">
        <v>5652</v>
      </c>
      <c r="H216" s="3">
        <v>3923</v>
      </c>
      <c r="I216" s="3">
        <v>3917</v>
      </c>
      <c r="J216" s="3">
        <v>4290</v>
      </c>
    </row>
    <row r="217" spans="1:10" x14ac:dyDescent="0.25">
      <c r="A217" s="3" t="s">
        <v>73</v>
      </c>
      <c r="B217" s="3" t="s">
        <v>89</v>
      </c>
      <c r="C217" s="3">
        <v>9211</v>
      </c>
      <c r="D217" s="3">
        <v>8983</v>
      </c>
      <c r="E217" s="3">
        <v>4879</v>
      </c>
      <c r="F217" s="3">
        <v>6737</v>
      </c>
      <c r="G217" s="3">
        <v>10887</v>
      </c>
      <c r="H217" s="3">
        <v>7734</v>
      </c>
      <c r="I217" s="3">
        <v>7571</v>
      </c>
      <c r="J217" s="3">
        <v>7496</v>
      </c>
    </row>
    <row r="218" spans="1:10" x14ac:dyDescent="0.25">
      <c r="A218" s="3" t="s">
        <v>73</v>
      </c>
      <c r="B218" s="3" t="s">
        <v>90</v>
      </c>
      <c r="C218" s="3">
        <v>4966</v>
      </c>
      <c r="D218" s="3">
        <v>4439</v>
      </c>
      <c r="E218" s="3">
        <v>2414</v>
      </c>
      <c r="F218" s="3">
        <v>3422</v>
      </c>
      <c r="G218" s="3">
        <v>4820</v>
      </c>
      <c r="H218" s="3">
        <v>3380</v>
      </c>
      <c r="I218" s="3">
        <v>2781</v>
      </c>
      <c r="J218" s="3">
        <v>3198</v>
      </c>
    </row>
    <row r="219" spans="1:10" x14ac:dyDescent="0.25">
      <c r="A219" s="3" t="s">
        <v>73</v>
      </c>
      <c r="B219" s="3" t="s">
        <v>91</v>
      </c>
      <c r="C219" s="3">
        <v>4562</v>
      </c>
      <c r="D219" s="3">
        <v>4518</v>
      </c>
      <c r="E219" s="3">
        <v>3496</v>
      </c>
      <c r="F219" s="3">
        <v>3325</v>
      </c>
      <c r="G219" s="3">
        <v>4134</v>
      </c>
      <c r="H219" s="3">
        <v>3553</v>
      </c>
      <c r="I219" s="3">
        <v>3015</v>
      </c>
      <c r="J219" s="3">
        <v>3510</v>
      </c>
    </row>
    <row r="220" spans="1:10" x14ac:dyDescent="0.25">
      <c r="A220" s="3" t="s">
        <v>73</v>
      </c>
      <c r="B220" s="3" t="s">
        <v>92</v>
      </c>
      <c r="C220" s="3"/>
      <c r="D220" s="3"/>
      <c r="E220" s="3"/>
      <c r="F220" s="3"/>
      <c r="G220" s="3"/>
      <c r="H220" s="3">
        <v>2017</v>
      </c>
      <c r="I220" s="3">
        <v>1594</v>
      </c>
      <c r="J220" s="3">
        <v>2262</v>
      </c>
    </row>
    <row r="221" spans="1:10" x14ac:dyDescent="0.25">
      <c r="A221" s="3" t="s">
        <v>73</v>
      </c>
      <c r="B221" s="3" t="s">
        <v>93</v>
      </c>
      <c r="C221" s="3">
        <v>8539</v>
      </c>
      <c r="D221" s="3">
        <v>8558</v>
      </c>
      <c r="E221" s="3">
        <v>4079</v>
      </c>
      <c r="F221" s="3">
        <v>6660</v>
      </c>
      <c r="G221" s="3">
        <v>8036</v>
      </c>
      <c r="H221" s="3">
        <v>4670</v>
      </c>
      <c r="I221" s="3">
        <v>4035</v>
      </c>
      <c r="J221" s="3">
        <v>4659</v>
      </c>
    </row>
    <row r="222" spans="1:10" x14ac:dyDescent="0.25">
      <c r="A222" s="3" t="s">
        <v>73</v>
      </c>
      <c r="B222" s="3" t="s">
        <v>94</v>
      </c>
      <c r="C222" s="3">
        <v>5368</v>
      </c>
      <c r="D222" s="3">
        <v>4662</v>
      </c>
      <c r="E222" s="3">
        <v>2796</v>
      </c>
      <c r="F222" s="3">
        <v>3836</v>
      </c>
      <c r="G222" s="3">
        <v>4864</v>
      </c>
      <c r="H222" s="3">
        <v>3544</v>
      </c>
      <c r="I222" s="3">
        <v>2866</v>
      </c>
      <c r="J222" s="3">
        <v>3327</v>
      </c>
    </row>
    <row r="223" spans="1:10" x14ac:dyDescent="0.25">
      <c r="A223" s="3" t="s">
        <v>73</v>
      </c>
      <c r="B223" s="3" t="s">
        <v>95</v>
      </c>
      <c r="C223" s="3">
        <v>1705</v>
      </c>
      <c r="D223" s="3">
        <v>1710</v>
      </c>
      <c r="E223" s="3">
        <v>2927</v>
      </c>
      <c r="F223" s="3">
        <v>2389</v>
      </c>
      <c r="G223" s="3">
        <v>2269</v>
      </c>
      <c r="H223" s="3">
        <v>2229</v>
      </c>
      <c r="I223" s="3">
        <v>1816</v>
      </c>
      <c r="J223" s="3">
        <v>2371</v>
      </c>
    </row>
    <row r="224" spans="1:10" x14ac:dyDescent="0.25">
      <c r="A224" s="3" t="s">
        <v>73</v>
      </c>
      <c r="B224" s="3" t="s">
        <v>96</v>
      </c>
      <c r="C224" s="3">
        <v>4718</v>
      </c>
      <c r="D224" s="3">
        <v>3926</v>
      </c>
      <c r="E224" s="3">
        <v>3047</v>
      </c>
      <c r="F224" s="3">
        <v>2869</v>
      </c>
      <c r="G224" s="3">
        <v>4149</v>
      </c>
      <c r="H224" s="3">
        <v>2705</v>
      </c>
      <c r="I224" s="3">
        <v>2352</v>
      </c>
      <c r="J224" s="3">
        <v>2549</v>
      </c>
    </row>
    <row r="225" spans="1:10" x14ac:dyDescent="0.25">
      <c r="A225" s="3" t="s">
        <v>73</v>
      </c>
      <c r="B225" s="3" t="s">
        <v>97</v>
      </c>
      <c r="C225" s="3">
        <v>809</v>
      </c>
      <c r="D225" s="3">
        <v>778</v>
      </c>
      <c r="E225" s="3">
        <v>1904</v>
      </c>
      <c r="F225" s="3">
        <v>1208</v>
      </c>
      <c r="G225" s="3">
        <v>734</v>
      </c>
      <c r="H225" s="3">
        <v>1166</v>
      </c>
      <c r="I225" s="3">
        <v>1117</v>
      </c>
      <c r="J225" s="3">
        <v>878</v>
      </c>
    </row>
    <row r="226" spans="1:10" x14ac:dyDescent="0.25">
      <c r="A226" s="3" t="s">
        <v>73</v>
      </c>
      <c r="B226" s="3" t="s">
        <v>98</v>
      </c>
      <c r="C226" s="3">
        <v>599</v>
      </c>
      <c r="D226" s="3">
        <v>448</v>
      </c>
      <c r="E226" s="3">
        <v>1080</v>
      </c>
      <c r="F226" s="3">
        <v>1262</v>
      </c>
      <c r="G226" s="3">
        <v>1239</v>
      </c>
      <c r="H226" s="3">
        <v>1550</v>
      </c>
      <c r="I226" s="3">
        <v>1249</v>
      </c>
      <c r="J226" s="3">
        <v>1150</v>
      </c>
    </row>
    <row r="227" spans="1:10" x14ac:dyDescent="0.25">
      <c r="A227" s="3" t="s">
        <v>75</v>
      </c>
      <c r="B227" s="3" t="s">
        <v>83</v>
      </c>
      <c r="C227" s="3">
        <v>80</v>
      </c>
      <c r="D227" s="3">
        <v>91</v>
      </c>
      <c r="E227" s="3">
        <v>383</v>
      </c>
      <c r="F227" s="3">
        <v>478</v>
      </c>
      <c r="G227" s="3">
        <v>179</v>
      </c>
      <c r="H227" s="3">
        <v>544</v>
      </c>
      <c r="I227" s="3">
        <v>565</v>
      </c>
      <c r="J227" s="3">
        <v>649</v>
      </c>
    </row>
    <row r="228" spans="1:10" x14ac:dyDescent="0.25">
      <c r="A228" s="3" t="s">
        <v>75</v>
      </c>
      <c r="B228" s="3" t="s">
        <v>84</v>
      </c>
      <c r="C228" s="3">
        <v>192</v>
      </c>
      <c r="D228" s="3">
        <v>255</v>
      </c>
      <c r="E228" s="3">
        <v>991</v>
      </c>
      <c r="F228" s="3">
        <v>751</v>
      </c>
      <c r="G228" s="3">
        <v>636</v>
      </c>
      <c r="H228" s="3">
        <v>907</v>
      </c>
      <c r="I228" s="3">
        <v>924</v>
      </c>
      <c r="J228" s="3">
        <v>930</v>
      </c>
    </row>
    <row r="229" spans="1:10" x14ac:dyDescent="0.25">
      <c r="A229" s="3" t="s">
        <v>75</v>
      </c>
      <c r="B229" s="3" t="s">
        <v>85</v>
      </c>
      <c r="C229" s="3">
        <v>319</v>
      </c>
      <c r="D229" s="3">
        <v>265</v>
      </c>
      <c r="E229" s="3">
        <v>833</v>
      </c>
      <c r="F229" s="3">
        <v>516</v>
      </c>
      <c r="G229" s="3">
        <v>465</v>
      </c>
      <c r="H229" s="3">
        <v>657</v>
      </c>
      <c r="I229" s="3">
        <v>742</v>
      </c>
      <c r="J229" s="3">
        <v>793</v>
      </c>
    </row>
    <row r="230" spans="1:10" x14ac:dyDescent="0.25">
      <c r="A230" s="3" t="s">
        <v>75</v>
      </c>
      <c r="B230" s="3" t="s">
        <v>86</v>
      </c>
      <c r="C230" s="3">
        <v>233</v>
      </c>
      <c r="D230" s="3">
        <v>175</v>
      </c>
      <c r="E230" s="3">
        <v>384</v>
      </c>
      <c r="F230" s="3">
        <v>345</v>
      </c>
      <c r="G230" s="3">
        <v>642</v>
      </c>
      <c r="H230" s="3">
        <v>297</v>
      </c>
      <c r="I230" s="3">
        <v>453</v>
      </c>
      <c r="J230" s="3">
        <v>589</v>
      </c>
    </row>
    <row r="231" spans="1:10" x14ac:dyDescent="0.25">
      <c r="A231" s="3" t="s">
        <v>75</v>
      </c>
      <c r="B231" s="3" t="s">
        <v>87</v>
      </c>
      <c r="C231" s="3">
        <v>220</v>
      </c>
      <c r="D231" s="3">
        <v>345</v>
      </c>
      <c r="E231" s="3">
        <v>342</v>
      </c>
      <c r="F231" s="3">
        <v>433</v>
      </c>
      <c r="G231" s="3">
        <v>552</v>
      </c>
      <c r="H231" s="3">
        <v>435</v>
      </c>
      <c r="I231" s="3">
        <v>419</v>
      </c>
      <c r="J231" s="3">
        <v>512</v>
      </c>
    </row>
    <row r="232" spans="1:10" x14ac:dyDescent="0.25">
      <c r="A232" s="3" t="s">
        <v>75</v>
      </c>
      <c r="B232" s="3" t="s">
        <v>88</v>
      </c>
      <c r="C232" s="3">
        <v>903</v>
      </c>
      <c r="D232" s="3">
        <v>967</v>
      </c>
      <c r="E232" s="3">
        <v>755</v>
      </c>
      <c r="F232" s="3">
        <v>1185</v>
      </c>
      <c r="G232" s="3">
        <v>1630</v>
      </c>
      <c r="H232" s="3">
        <v>1312</v>
      </c>
      <c r="I232" s="3">
        <v>1279</v>
      </c>
      <c r="J232" s="3">
        <v>1419</v>
      </c>
    </row>
    <row r="233" spans="1:10" x14ac:dyDescent="0.25">
      <c r="A233" s="3" t="s">
        <v>75</v>
      </c>
      <c r="B233" s="3" t="s">
        <v>89</v>
      </c>
      <c r="C233" s="3">
        <v>2294</v>
      </c>
      <c r="D233" s="3">
        <v>2202</v>
      </c>
      <c r="E233" s="3">
        <v>1459</v>
      </c>
      <c r="F233" s="3">
        <v>2309</v>
      </c>
      <c r="G233" s="3">
        <v>4037</v>
      </c>
      <c r="H233" s="3">
        <v>3558</v>
      </c>
      <c r="I233" s="3">
        <v>3776</v>
      </c>
      <c r="J233" s="3">
        <v>3658</v>
      </c>
    </row>
    <row r="234" spans="1:10" x14ac:dyDescent="0.25">
      <c r="A234" s="3" t="s">
        <v>75</v>
      </c>
      <c r="B234" s="3" t="s">
        <v>90</v>
      </c>
      <c r="C234" s="3">
        <v>614</v>
      </c>
      <c r="D234" s="3">
        <v>650</v>
      </c>
      <c r="E234" s="3">
        <v>536</v>
      </c>
      <c r="F234" s="3">
        <v>853</v>
      </c>
      <c r="G234" s="3">
        <v>975</v>
      </c>
      <c r="H234" s="3">
        <v>789</v>
      </c>
      <c r="I234" s="3">
        <v>715</v>
      </c>
      <c r="J234" s="3">
        <v>853</v>
      </c>
    </row>
    <row r="235" spans="1:10" x14ac:dyDescent="0.25">
      <c r="A235" s="3" t="s">
        <v>75</v>
      </c>
      <c r="B235" s="3" t="s">
        <v>91</v>
      </c>
      <c r="C235" s="3">
        <v>487</v>
      </c>
      <c r="D235" s="3">
        <v>536</v>
      </c>
      <c r="E235" s="3">
        <v>557</v>
      </c>
      <c r="F235" s="3">
        <v>555</v>
      </c>
      <c r="G235" s="3">
        <v>611</v>
      </c>
      <c r="H235" s="3">
        <v>575</v>
      </c>
      <c r="I235" s="3">
        <v>656</v>
      </c>
      <c r="J235" s="3">
        <v>810</v>
      </c>
    </row>
    <row r="236" spans="1:10" x14ac:dyDescent="0.25">
      <c r="A236" s="3" t="s">
        <v>75</v>
      </c>
      <c r="B236" s="3" t="s">
        <v>92</v>
      </c>
      <c r="C236" s="3"/>
      <c r="D236" s="3"/>
      <c r="E236" s="3"/>
      <c r="F236" s="3"/>
      <c r="G236" s="3"/>
      <c r="H236" s="3">
        <v>369</v>
      </c>
      <c r="I236" s="3">
        <v>313</v>
      </c>
      <c r="J236" s="3">
        <v>455</v>
      </c>
    </row>
    <row r="237" spans="1:10" x14ac:dyDescent="0.25">
      <c r="A237" s="3" t="s">
        <v>75</v>
      </c>
      <c r="B237" s="3" t="s">
        <v>93</v>
      </c>
      <c r="C237" s="3">
        <v>1053</v>
      </c>
      <c r="D237" s="3">
        <v>1145</v>
      </c>
      <c r="E237" s="3">
        <v>682</v>
      </c>
      <c r="F237" s="3">
        <v>1235</v>
      </c>
      <c r="G237" s="3">
        <v>1428</v>
      </c>
      <c r="H237" s="3">
        <v>1080</v>
      </c>
      <c r="I237" s="3">
        <v>967</v>
      </c>
      <c r="J237" s="3">
        <v>1126</v>
      </c>
    </row>
    <row r="238" spans="1:10" x14ac:dyDescent="0.25">
      <c r="A238" s="3" t="s">
        <v>75</v>
      </c>
      <c r="B238" s="3" t="s">
        <v>94</v>
      </c>
      <c r="C238" s="3">
        <v>515</v>
      </c>
      <c r="D238" s="3">
        <v>469</v>
      </c>
      <c r="E238" s="3">
        <v>430</v>
      </c>
      <c r="F238" s="3">
        <v>688</v>
      </c>
      <c r="G238" s="3">
        <v>844</v>
      </c>
      <c r="H238" s="3">
        <v>687</v>
      </c>
      <c r="I238" s="3">
        <v>510</v>
      </c>
      <c r="J238" s="3">
        <v>651</v>
      </c>
    </row>
    <row r="239" spans="1:10" x14ac:dyDescent="0.25">
      <c r="A239" s="3" t="s">
        <v>75</v>
      </c>
      <c r="B239" s="3" t="s">
        <v>95</v>
      </c>
      <c r="C239" s="3">
        <v>214</v>
      </c>
      <c r="D239" s="3">
        <v>208</v>
      </c>
      <c r="E239" s="3">
        <v>555</v>
      </c>
      <c r="F239" s="3">
        <v>450</v>
      </c>
      <c r="G239" s="3">
        <v>368</v>
      </c>
      <c r="H239" s="3">
        <v>481</v>
      </c>
      <c r="I239" s="3">
        <v>426</v>
      </c>
      <c r="J239" s="3">
        <v>605</v>
      </c>
    </row>
    <row r="240" spans="1:10" x14ac:dyDescent="0.25">
      <c r="A240" s="3" t="s">
        <v>75</v>
      </c>
      <c r="B240" s="3" t="s">
        <v>96</v>
      </c>
      <c r="C240" s="3">
        <v>542</v>
      </c>
      <c r="D240" s="3">
        <v>527</v>
      </c>
      <c r="E240" s="3">
        <v>527</v>
      </c>
      <c r="F240" s="3">
        <v>556</v>
      </c>
      <c r="G240" s="3">
        <v>872</v>
      </c>
      <c r="H240" s="3">
        <v>669</v>
      </c>
      <c r="I240" s="3">
        <v>588</v>
      </c>
      <c r="J240" s="3">
        <v>631</v>
      </c>
    </row>
    <row r="241" spans="1:10" x14ac:dyDescent="0.25">
      <c r="A241" s="3" t="s">
        <v>75</v>
      </c>
      <c r="B241" s="3" t="s">
        <v>97</v>
      </c>
      <c r="C241" s="3">
        <v>184</v>
      </c>
      <c r="D241" s="3">
        <v>151</v>
      </c>
      <c r="E241" s="3">
        <v>485</v>
      </c>
      <c r="F241" s="3">
        <v>346</v>
      </c>
      <c r="G241" s="3">
        <v>214</v>
      </c>
      <c r="H241" s="3">
        <v>391</v>
      </c>
      <c r="I241" s="3">
        <v>383</v>
      </c>
      <c r="J241" s="3">
        <v>324</v>
      </c>
    </row>
    <row r="242" spans="1:10" x14ac:dyDescent="0.25">
      <c r="A242" s="3" t="s">
        <v>75</v>
      </c>
      <c r="B242" s="3" t="s">
        <v>98</v>
      </c>
      <c r="C242" s="3">
        <v>117</v>
      </c>
      <c r="D242" s="3">
        <v>109</v>
      </c>
      <c r="E242" s="3">
        <v>242</v>
      </c>
      <c r="F242" s="3">
        <v>353</v>
      </c>
      <c r="G242" s="3">
        <v>349</v>
      </c>
      <c r="H242" s="3">
        <v>460</v>
      </c>
      <c r="I242" s="3">
        <v>386</v>
      </c>
      <c r="J242" s="3">
        <v>438</v>
      </c>
    </row>
    <row r="243" spans="1:10" x14ac:dyDescent="0.25">
      <c r="A243" s="3" t="s">
        <v>76</v>
      </c>
      <c r="B243" s="3" t="s">
        <v>83</v>
      </c>
      <c r="C243" s="3">
        <v>212</v>
      </c>
      <c r="D243" s="3">
        <v>200</v>
      </c>
      <c r="E243" s="3">
        <v>376</v>
      </c>
      <c r="F243" s="3">
        <v>545</v>
      </c>
      <c r="G243" s="3">
        <v>215</v>
      </c>
      <c r="H243" s="3">
        <v>544</v>
      </c>
      <c r="I243" s="3">
        <v>355</v>
      </c>
      <c r="J243" s="3">
        <v>457</v>
      </c>
    </row>
    <row r="244" spans="1:10" x14ac:dyDescent="0.25">
      <c r="A244" s="3" t="s">
        <v>76</v>
      </c>
      <c r="B244" s="3" t="s">
        <v>84</v>
      </c>
      <c r="C244" s="3">
        <v>260</v>
      </c>
      <c r="D244" s="3">
        <v>216</v>
      </c>
      <c r="E244" s="3">
        <v>485</v>
      </c>
      <c r="F244" s="3">
        <v>358</v>
      </c>
      <c r="G244" s="3">
        <v>478</v>
      </c>
      <c r="H244" s="3">
        <v>503</v>
      </c>
      <c r="I244" s="3">
        <v>307</v>
      </c>
      <c r="J244" s="3">
        <v>375</v>
      </c>
    </row>
    <row r="245" spans="1:10" x14ac:dyDescent="0.25">
      <c r="A245" s="3" t="s">
        <v>76</v>
      </c>
      <c r="B245" s="3" t="s">
        <v>85</v>
      </c>
      <c r="C245" s="3">
        <v>452</v>
      </c>
      <c r="D245" s="3">
        <v>426</v>
      </c>
      <c r="E245" s="3">
        <v>670</v>
      </c>
      <c r="F245" s="3">
        <v>353</v>
      </c>
      <c r="G245" s="3">
        <v>355</v>
      </c>
      <c r="H245" s="3">
        <v>413</v>
      </c>
      <c r="I245" s="3">
        <v>284</v>
      </c>
      <c r="J245" s="3">
        <v>562</v>
      </c>
    </row>
    <row r="246" spans="1:10" x14ac:dyDescent="0.25">
      <c r="A246" s="3" t="s">
        <v>76</v>
      </c>
      <c r="B246" s="3" t="s">
        <v>86</v>
      </c>
      <c r="C246" s="3">
        <v>384</v>
      </c>
      <c r="D246" s="3">
        <v>265</v>
      </c>
      <c r="E246" s="3">
        <v>425</v>
      </c>
      <c r="F246" s="3">
        <v>379</v>
      </c>
      <c r="G246" s="3">
        <v>709</v>
      </c>
      <c r="H246" s="3">
        <v>450</v>
      </c>
      <c r="I246" s="3">
        <v>329</v>
      </c>
      <c r="J246" s="3">
        <v>564</v>
      </c>
    </row>
    <row r="247" spans="1:10" x14ac:dyDescent="0.25">
      <c r="A247" s="3" t="s">
        <v>76</v>
      </c>
      <c r="B247" s="3" t="s">
        <v>87</v>
      </c>
      <c r="C247" s="3">
        <v>497</v>
      </c>
      <c r="D247" s="3">
        <v>428</v>
      </c>
      <c r="E247" s="3">
        <v>293</v>
      </c>
      <c r="F247" s="3">
        <v>402</v>
      </c>
      <c r="G247" s="3">
        <v>553</v>
      </c>
      <c r="H247" s="3">
        <v>537</v>
      </c>
      <c r="I247" s="3">
        <v>347</v>
      </c>
      <c r="J247" s="3">
        <v>415</v>
      </c>
    </row>
    <row r="248" spans="1:10" x14ac:dyDescent="0.25">
      <c r="A248" s="3" t="s">
        <v>76</v>
      </c>
      <c r="B248" s="3" t="s">
        <v>88</v>
      </c>
      <c r="C248" s="3">
        <v>1299</v>
      </c>
      <c r="D248" s="3">
        <v>1373</v>
      </c>
      <c r="E248" s="3">
        <v>639</v>
      </c>
      <c r="F248" s="3">
        <v>931</v>
      </c>
      <c r="G248" s="3">
        <v>1436</v>
      </c>
      <c r="H248" s="3">
        <v>1168</v>
      </c>
      <c r="I248" s="3">
        <v>869</v>
      </c>
      <c r="J248" s="3">
        <v>1231</v>
      </c>
    </row>
    <row r="249" spans="1:10" x14ac:dyDescent="0.25">
      <c r="A249" s="3" t="s">
        <v>76</v>
      </c>
      <c r="B249" s="3" t="s">
        <v>89</v>
      </c>
      <c r="C249" s="3">
        <v>2221</v>
      </c>
      <c r="D249" s="3">
        <v>2342</v>
      </c>
      <c r="E249" s="3">
        <v>1318</v>
      </c>
      <c r="F249" s="3">
        <v>1622</v>
      </c>
      <c r="G249" s="3">
        <v>2540</v>
      </c>
      <c r="H249" s="3">
        <v>1927</v>
      </c>
      <c r="I249" s="3">
        <v>1425</v>
      </c>
      <c r="J249" s="3">
        <v>1578</v>
      </c>
    </row>
    <row r="250" spans="1:10" x14ac:dyDescent="0.25">
      <c r="A250" s="3" t="s">
        <v>76</v>
      </c>
      <c r="B250" s="3" t="s">
        <v>90</v>
      </c>
      <c r="C250" s="3">
        <v>1332</v>
      </c>
      <c r="D250" s="3">
        <v>1448</v>
      </c>
      <c r="E250" s="3">
        <v>635</v>
      </c>
      <c r="F250" s="3">
        <v>691</v>
      </c>
      <c r="G250" s="3">
        <v>1146</v>
      </c>
      <c r="H250" s="3">
        <v>908</v>
      </c>
      <c r="I250" s="3">
        <v>576</v>
      </c>
      <c r="J250" s="3">
        <v>796</v>
      </c>
    </row>
    <row r="251" spans="1:10" x14ac:dyDescent="0.25">
      <c r="A251" s="3" t="s">
        <v>76</v>
      </c>
      <c r="B251" s="3" t="s">
        <v>91</v>
      </c>
      <c r="C251" s="3">
        <v>1392</v>
      </c>
      <c r="D251" s="3">
        <v>1461</v>
      </c>
      <c r="E251" s="3">
        <v>773</v>
      </c>
      <c r="F251" s="3">
        <v>603</v>
      </c>
      <c r="G251" s="3">
        <v>762</v>
      </c>
      <c r="H251" s="3">
        <v>805</v>
      </c>
      <c r="I251" s="3">
        <v>528</v>
      </c>
      <c r="J251" s="3">
        <v>641</v>
      </c>
    </row>
    <row r="252" spans="1:10" x14ac:dyDescent="0.25">
      <c r="A252" s="3" t="s">
        <v>76</v>
      </c>
      <c r="B252" s="3" t="s">
        <v>92</v>
      </c>
      <c r="C252" s="3"/>
      <c r="D252" s="3"/>
      <c r="E252" s="3"/>
      <c r="F252" s="3"/>
      <c r="G252" s="3"/>
      <c r="H252" s="3">
        <v>374</v>
      </c>
      <c r="I252" s="3">
        <v>290</v>
      </c>
      <c r="J252" s="3">
        <v>506</v>
      </c>
    </row>
    <row r="253" spans="1:10" x14ac:dyDescent="0.25">
      <c r="A253" s="3" t="s">
        <v>76</v>
      </c>
      <c r="B253" s="3" t="s">
        <v>93</v>
      </c>
      <c r="C253" s="3">
        <v>1951</v>
      </c>
      <c r="D253" s="3">
        <v>1992</v>
      </c>
      <c r="E253" s="3">
        <v>835</v>
      </c>
      <c r="F253" s="3">
        <v>1353</v>
      </c>
      <c r="G253" s="3">
        <v>1701</v>
      </c>
      <c r="H253" s="3">
        <v>1151</v>
      </c>
      <c r="I253" s="3">
        <v>809</v>
      </c>
      <c r="J253" s="3">
        <v>962</v>
      </c>
    </row>
    <row r="254" spans="1:10" x14ac:dyDescent="0.25">
      <c r="A254" s="3" t="s">
        <v>76</v>
      </c>
      <c r="B254" s="3" t="s">
        <v>94</v>
      </c>
      <c r="C254" s="3">
        <v>1101</v>
      </c>
      <c r="D254" s="3">
        <v>1077</v>
      </c>
      <c r="E254" s="3">
        <v>591</v>
      </c>
      <c r="F254" s="3">
        <v>703</v>
      </c>
      <c r="G254" s="3">
        <v>1074</v>
      </c>
      <c r="H254" s="3">
        <v>790</v>
      </c>
      <c r="I254" s="3">
        <v>500</v>
      </c>
      <c r="J254" s="3">
        <v>724</v>
      </c>
    </row>
    <row r="255" spans="1:10" x14ac:dyDescent="0.25">
      <c r="A255" s="3" t="s">
        <v>76</v>
      </c>
      <c r="B255" s="3" t="s">
        <v>95</v>
      </c>
      <c r="C255" s="3">
        <v>553</v>
      </c>
      <c r="D255" s="3">
        <v>547</v>
      </c>
      <c r="E255" s="3">
        <v>776</v>
      </c>
      <c r="F255" s="3">
        <v>731</v>
      </c>
      <c r="G255" s="3">
        <v>652</v>
      </c>
      <c r="H255" s="3">
        <v>644</v>
      </c>
      <c r="I255" s="3">
        <v>468</v>
      </c>
      <c r="J255" s="3">
        <v>734</v>
      </c>
    </row>
    <row r="256" spans="1:10" x14ac:dyDescent="0.25">
      <c r="A256" s="3" t="s">
        <v>76</v>
      </c>
      <c r="B256" s="3" t="s">
        <v>96</v>
      </c>
      <c r="C256" s="3">
        <v>1002</v>
      </c>
      <c r="D256" s="3">
        <v>949</v>
      </c>
      <c r="E256" s="3">
        <v>724</v>
      </c>
      <c r="F256" s="3">
        <v>593</v>
      </c>
      <c r="G256" s="3">
        <v>1077</v>
      </c>
      <c r="H256" s="3">
        <v>648</v>
      </c>
      <c r="I256" s="3">
        <v>535</v>
      </c>
      <c r="J256" s="3">
        <v>594</v>
      </c>
    </row>
    <row r="257" spans="1:10" x14ac:dyDescent="0.25">
      <c r="A257" s="3" t="s">
        <v>76</v>
      </c>
      <c r="B257" s="3" t="s">
        <v>97</v>
      </c>
      <c r="C257" s="3">
        <v>186</v>
      </c>
      <c r="D257" s="3">
        <v>140</v>
      </c>
      <c r="E257" s="3">
        <v>379</v>
      </c>
      <c r="F257" s="3">
        <v>249</v>
      </c>
      <c r="G257" s="3">
        <v>178</v>
      </c>
      <c r="H257" s="3">
        <v>205</v>
      </c>
      <c r="I257" s="3">
        <v>154</v>
      </c>
      <c r="J257" s="3">
        <v>201</v>
      </c>
    </row>
    <row r="258" spans="1:10" x14ac:dyDescent="0.25">
      <c r="A258" s="3" t="s">
        <v>76</v>
      </c>
      <c r="B258" s="3" t="s">
        <v>98</v>
      </c>
      <c r="C258" s="3">
        <v>273</v>
      </c>
      <c r="D258" s="3">
        <v>199</v>
      </c>
      <c r="E258" s="3">
        <v>253</v>
      </c>
      <c r="F258" s="3">
        <v>280</v>
      </c>
      <c r="G258" s="3">
        <v>266</v>
      </c>
      <c r="H258" s="3">
        <v>257</v>
      </c>
      <c r="I258" s="3">
        <v>170</v>
      </c>
      <c r="J258" s="3">
        <v>352</v>
      </c>
    </row>
    <row r="259" spans="1:10" x14ac:dyDescent="0.25">
      <c r="A259" s="3" t="s">
        <v>77</v>
      </c>
      <c r="B259" s="3" t="s">
        <v>83</v>
      </c>
      <c r="C259" s="3">
        <v>22</v>
      </c>
      <c r="D259" s="3">
        <v>36</v>
      </c>
      <c r="E259" s="3">
        <v>133</v>
      </c>
      <c r="F259" s="3">
        <v>109</v>
      </c>
      <c r="G259" s="3">
        <v>11</v>
      </c>
      <c r="H259" s="3">
        <v>157</v>
      </c>
      <c r="I259" s="3">
        <v>112</v>
      </c>
      <c r="J259" s="3">
        <v>236</v>
      </c>
    </row>
    <row r="260" spans="1:10" x14ac:dyDescent="0.25">
      <c r="A260" s="3" t="s">
        <v>77</v>
      </c>
      <c r="B260" s="3" t="s">
        <v>84</v>
      </c>
      <c r="C260" s="3">
        <v>33</v>
      </c>
      <c r="D260" s="3">
        <v>19</v>
      </c>
      <c r="E260" s="3">
        <v>89</v>
      </c>
      <c r="F260" s="3">
        <v>73</v>
      </c>
      <c r="G260" s="3">
        <v>93</v>
      </c>
      <c r="H260" s="3">
        <v>143</v>
      </c>
      <c r="I260" s="3">
        <v>136</v>
      </c>
      <c r="J260" s="3">
        <v>186</v>
      </c>
    </row>
    <row r="261" spans="1:10" x14ac:dyDescent="0.25">
      <c r="A261" s="3" t="s">
        <v>77</v>
      </c>
      <c r="B261" s="3" t="s">
        <v>85</v>
      </c>
      <c r="C261" s="3">
        <v>58</v>
      </c>
      <c r="D261" s="3">
        <v>34</v>
      </c>
      <c r="E261" s="3">
        <v>139</v>
      </c>
      <c r="F261" s="3">
        <v>74</v>
      </c>
      <c r="G261" s="3">
        <v>133</v>
      </c>
      <c r="H261" s="3">
        <v>65</v>
      </c>
      <c r="I261" s="3">
        <v>128</v>
      </c>
      <c r="J261" s="3">
        <v>270</v>
      </c>
    </row>
    <row r="262" spans="1:10" x14ac:dyDescent="0.25">
      <c r="A262" s="3" t="s">
        <v>77</v>
      </c>
      <c r="B262" s="3" t="s">
        <v>86</v>
      </c>
      <c r="C262" s="3">
        <v>57</v>
      </c>
      <c r="D262" s="3">
        <v>35</v>
      </c>
      <c r="E262" s="3">
        <v>93</v>
      </c>
      <c r="F262" s="3">
        <v>89</v>
      </c>
      <c r="G262" s="3">
        <v>82</v>
      </c>
      <c r="H262" s="3">
        <v>103</v>
      </c>
      <c r="I262" s="3">
        <v>136</v>
      </c>
      <c r="J262" s="3">
        <v>328</v>
      </c>
    </row>
    <row r="263" spans="1:10" x14ac:dyDescent="0.25">
      <c r="A263" s="3" t="s">
        <v>77</v>
      </c>
      <c r="B263" s="3" t="s">
        <v>87</v>
      </c>
      <c r="C263" s="3">
        <v>15</v>
      </c>
      <c r="D263" s="3">
        <v>60</v>
      </c>
      <c r="E263" s="3">
        <v>72</v>
      </c>
      <c r="F263" s="3">
        <v>53</v>
      </c>
      <c r="G263" s="3">
        <v>65</v>
      </c>
      <c r="H263" s="3">
        <v>45</v>
      </c>
      <c r="I263" s="3">
        <v>98</v>
      </c>
      <c r="J263" s="3">
        <v>86</v>
      </c>
    </row>
    <row r="264" spans="1:10" x14ac:dyDescent="0.25">
      <c r="A264" s="3" t="s">
        <v>77</v>
      </c>
      <c r="B264" s="3" t="s">
        <v>88</v>
      </c>
      <c r="C264" s="3">
        <v>44</v>
      </c>
      <c r="D264" s="3">
        <v>91</v>
      </c>
      <c r="E264" s="3">
        <v>168</v>
      </c>
      <c r="F264" s="3">
        <v>276</v>
      </c>
      <c r="G264" s="3">
        <v>280</v>
      </c>
      <c r="H264" s="3">
        <v>173</v>
      </c>
      <c r="I264" s="3">
        <v>298</v>
      </c>
      <c r="J264" s="3">
        <v>416</v>
      </c>
    </row>
    <row r="265" spans="1:10" x14ac:dyDescent="0.25">
      <c r="A265" s="3" t="s">
        <v>77</v>
      </c>
      <c r="B265" s="3" t="s">
        <v>89</v>
      </c>
      <c r="C265" s="3">
        <v>84</v>
      </c>
      <c r="D265" s="3">
        <v>154</v>
      </c>
      <c r="E265" s="3">
        <v>134</v>
      </c>
      <c r="F265" s="3">
        <v>313</v>
      </c>
      <c r="G265" s="3">
        <v>259</v>
      </c>
      <c r="H265" s="3">
        <v>311</v>
      </c>
      <c r="I265" s="3">
        <v>427</v>
      </c>
      <c r="J265" s="3">
        <v>470</v>
      </c>
    </row>
    <row r="266" spans="1:10" x14ac:dyDescent="0.25">
      <c r="A266" s="3" t="s">
        <v>77</v>
      </c>
      <c r="B266" s="3" t="s">
        <v>90</v>
      </c>
      <c r="C266" s="3">
        <v>38</v>
      </c>
      <c r="D266" s="3">
        <v>108</v>
      </c>
      <c r="E266" s="3">
        <v>71</v>
      </c>
      <c r="F266" s="3">
        <v>131</v>
      </c>
      <c r="G266" s="3">
        <v>224</v>
      </c>
      <c r="H266" s="3">
        <v>167</v>
      </c>
      <c r="I266" s="3">
        <v>162</v>
      </c>
      <c r="J266" s="3">
        <v>230</v>
      </c>
    </row>
    <row r="267" spans="1:10" x14ac:dyDescent="0.25">
      <c r="A267" s="3" t="s">
        <v>77</v>
      </c>
      <c r="B267" s="3" t="s">
        <v>91</v>
      </c>
      <c r="C267" s="3">
        <v>31</v>
      </c>
      <c r="D267" s="3">
        <v>83</v>
      </c>
      <c r="E267" s="3">
        <v>161</v>
      </c>
      <c r="F267" s="3">
        <v>175</v>
      </c>
      <c r="G267" s="3">
        <v>180</v>
      </c>
      <c r="H267" s="3">
        <v>210</v>
      </c>
      <c r="I267" s="3">
        <v>143</v>
      </c>
      <c r="J267" s="3">
        <v>208</v>
      </c>
    </row>
    <row r="268" spans="1:10" x14ac:dyDescent="0.25">
      <c r="A268" s="3" t="s">
        <v>77</v>
      </c>
      <c r="B268" s="3" t="s">
        <v>92</v>
      </c>
      <c r="C268" s="3"/>
      <c r="D268" s="3"/>
      <c r="E268" s="3"/>
      <c r="F268" s="3"/>
      <c r="G268" s="3"/>
      <c r="H268" s="3">
        <v>105</v>
      </c>
      <c r="I268" s="3">
        <v>79</v>
      </c>
      <c r="J268" s="3">
        <v>85</v>
      </c>
    </row>
    <row r="269" spans="1:10" x14ac:dyDescent="0.25">
      <c r="A269" s="3" t="s">
        <v>77</v>
      </c>
      <c r="B269" s="3" t="s">
        <v>93</v>
      </c>
      <c r="C269" s="3">
        <v>34</v>
      </c>
      <c r="D269" s="3">
        <v>167</v>
      </c>
      <c r="E269" s="3">
        <v>183</v>
      </c>
      <c r="F269" s="3">
        <v>351</v>
      </c>
      <c r="G269" s="3">
        <v>325</v>
      </c>
      <c r="H269" s="3">
        <v>276</v>
      </c>
      <c r="I269" s="3">
        <v>243</v>
      </c>
      <c r="J269" s="3">
        <v>329</v>
      </c>
    </row>
    <row r="270" spans="1:10" x14ac:dyDescent="0.25">
      <c r="A270" s="3" t="s">
        <v>77</v>
      </c>
      <c r="B270" s="3" t="s">
        <v>94</v>
      </c>
      <c r="C270" s="3">
        <v>28</v>
      </c>
      <c r="D270" s="3">
        <v>106</v>
      </c>
      <c r="E270" s="3">
        <v>178</v>
      </c>
      <c r="F270" s="3">
        <v>209</v>
      </c>
      <c r="G270" s="3">
        <v>258</v>
      </c>
      <c r="H270" s="3">
        <v>168</v>
      </c>
      <c r="I270" s="3">
        <v>139</v>
      </c>
      <c r="J270" s="3">
        <v>214</v>
      </c>
    </row>
    <row r="271" spans="1:10" x14ac:dyDescent="0.25">
      <c r="A271" s="3" t="s">
        <v>77</v>
      </c>
      <c r="B271" s="3" t="s">
        <v>95</v>
      </c>
      <c r="C271" s="3">
        <v>5</v>
      </c>
      <c r="D271" s="3">
        <v>31</v>
      </c>
      <c r="E271" s="3">
        <v>106</v>
      </c>
      <c r="F271" s="3">
        <v>90</v>
      </c>
      <c r="G271" s="3">
        <v>86</v>
      </c>
      <c r="H271" s="3">
        <v>49</v>
      </c>
      <c r="I271" s="3">
        <v>90</v>
      </c>
      <c r="J271" s="3">
        <v>151</v>
      </c>
    </row>
    <row r="272" spans="1:10" x14ac:dyDescent="0.25">
      <c r="A272" s="3" t="s">
        <v>77</v>
      </c>
      <c r="B272" s="3" t="s">
        <v>96</v>
      </c>
      <c r="C272" s="3">
        <v>9</v>
      </c>
      <c r="D272" s="3">
        <v>56</v>
      </c>
      <c r="E272" s="3">
        <v>94</v>
      </c>
      <c r="F272" s="3">
        <v>59</v>
      </c>
      <c r="G272" s="3">
        <v>89</v>
      </c>
      <c r="H272" s="3">
        <v>124</v>
      </c>
      <c r="I272" s="3">
        <v>122</v>
      </c>
      <c r="J272" s="3">
        <v>150</v>
      </c>
    </row>
    <row r="273" spans="1:10" x14ac:dyDescent="0.25">
      <c r="A273" s="3" t="s">
        <v>77</v>
      </c>
      <c r="B273" s="3" t="s">
        <v>97</v>
      </c>
      <c r="C273" s="3">
        <v>10</v>
      </c>
      <c r="D273" s="3">
        <v>11</v>
      </c>
      <c r="E273" s="3">
        <v>89</v>
      </c>
      <c r="F273" s="3">
        <v>62</v>
      </c>
      <c r="G273" s="3">
        <v>26</v>
      </c>
      <c r="H273" s="3">
        <v>27</v>
      </c>
      <c r="I273" s="3">
        <v>41</v>
      </c>
      <c r="J273" s="3">
        <v>46</v>
      </c>
    </row>
    <row r="274" spans="1:10" x14ac:dyDescent="0.25">
      <c r="A274" s="3" t="s">
        <v>77</v>
      </c>
      <c r="B274" s="3" t="s">
        <v>98</v>
      </c>
      <c r="C274" s="3">
        <v>1</v>
      </c>
      <c r="D274" s="3">
        <v>6</v>
      </c>
      <c r="E274" s="3">
        <v>13</v>
      </c>
      <c r="F274" s="3">
        <v>21</v>
      </c>
      <c r="G274" s="3">
        <v>38</v>
      </c>
      <c r="H274" s="3">
        <v>58</v>
      </c>
      <c r="I274" s="3">
        <v>56</v>
      </c>
      <c r="J274" s="3">
        <v>24</v>
      </c>
    </row>
  </sheetData>
  <mergeCells count="4">
    <mergeCell ref="A5:J5"/>
    <mergeCell ref="A73:J73"/>
    <mergeCell ref="A141:J141"/>
    <mergeCell ref="A209:J209"/>
  </mergeCells>
  <pageMargins left="0.7" right="0.7" top="0.75" bottom="0.75" header="0.3" footer="0.3"/>
  <pageSetup paperSize="9" orientation="portrait" horizontalDpi="300" verticalDpi="30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J38"/>
  <sheetViews>
    <sheetView workbookViewId="0"/>
  </sheetViews>
  <sheetFormatPr baseColWidth="10" defaultColWidth="11.42578125" defaultRowHeight="15" x14ac:dyDescent="0.25"/>
  <cols>
    <col min="1" max="1" width="8.42578125" bestFit="1" customWidth="1"/>
    <col min="2" max="2" width="13.28515625" bestFit="1" customWidth="1"/>
  </cols>
  <sheetData>
    <row r="1" spans="1:10" x14ac:dyDescent="0.25">
      <c r="A1" s="5" t="str">
        <f>HYPERLINK("#'Indice'!A1", "Indice")</f>
        <v>Indice</v>
      </c>
    </row>
    <row r="2" spans="1:10" x14ac:dyDescent="0.25">
      <c r="A2" s="15" t="s">
        <v>137</v>
      </c>
    </row>
    <row r="3" spans="1:10" x14ac:dyDescent="0.25">
      <c r="A3" s="8" t="s">
        <v>138</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1" t="s">
        <v>139</v>
      </c>
      <c r="B7" s="1" t="s">
        <v>107</v>
      </c>
      <c r="C7" s="1">
        <v>4.17007638379072</v>
      </c>
      <c r="D7" s="1">
        <v>3.9495988131555899</v>
      </c>
      <c r="E7" s="1">
        <v>3.8436873000711902</v>
      </c>
      <c r="F7" s="1">
        <v>3.6839450805894698</v>
      </c>
      <c r="G7" s="1">
        <v>3.6058942315356899</v>
      </c>
      <c r="H7" s="1">
        <v>3.4492170335157599</v>
      </c>
      <c r="I7" s="1">
        <v>3.12185198661258</v>
      </c>
      <c r="J7" s="1">
        <v>3.04465082248137</v>
      </c>
    </row>
    <row r="8" spans="1:10" x14ac:dyDescent="0.25">
      <c r="A8" s="1" t="s">
        <v>139</v>
      </c>
      <c r="B8" s="1" t="s">
        <v>108</v>
      </c>
      <c r="C8" s="1">
        <v>4.1173495642928</v>
      </c>
      <c r="D8" s="1">
        <v>3.9693907179906001</v>
      </c>
      <c r="E8" s="1">
        <v>3.8074640173976002</v>
      </c>
      <c r="F8" s="1">
        <v>3.67497111642149</v>
      </c>
      <c r="G8" s="1">
        <v>3.6013365893553599</v>
      </c>
      <c r="H8" s="1">
        <v>3.5744748522624201</v>
      </c>
      <c r="I8" s="1">
        <v>3.4233729278576099</v>
      </c>
      <c r="J8" s="1">
        <v>3.2474997716282199</v>
      </c>
    </row>
    <row r="9" spans="1:10" x14ac:dyDescent="0.25">
      <c r="A9" s="1" t="s">
        <v>139</v>
      </c>
      <c r="B9" s="1" t="s">
        <v>109</v>
      </c>
      <c r="C9" s="1">
        <v>3.7409371489859802</v>
      </c>
      <c r="D9" s="1">
        <v>3.6392856919194099</v>
      </c>
      <c r="E9" s="1">
        <v>3.5490982553521202</v>
      </c>
      <c r="F9" s="1">
        <v>3.4272387189205999</v>
      </c>
      <c r="G9" s="1">
        <v>3.3811686356439798</v>
      </c>
      <c r="H9" s="1">
        <v>3.2413454419327499</v>
      </c>
      <c r="I9" s="1">
        <v>3.1378673199635698</v>
      </c>
      <c r="J9" s="1">
        <v>3.0859401861274098</v>
      </c>
    </row>
    <row r="10" spans="1:10" x14ac:dyDescent="0.25">
      <c r="A10" s="1" t="s">
        <v>139</v>
      </c>
      <c r="B10" s="1" t="s">
        <v>110</v>
      </c>
      <c r="C10" s="1">
        <v>3.4789766781705098</v>
      </c>
      <c r="D10" s="1">
        <v>3.3180435399122801</v>
      </c>
      <c r="E10" s="1">
        <v>3.1447664614298598</v>
      </c>
      <c r="F10" s="1">
        <v>2.9890688323423502</v>
      </c>
      <c r="G10" s="1">
        <v>2.9580141465367702</v>
      </c>
      <c r="H10" s="1">
        <v>2.80847375806343</v>
      </c>
      <c r="I10" s="1">
        <v>2.7391625979055498</v>
      </c>
      <c r="J10" s="1">
        <v>2.6116652987577398</v>
      </c>
    </row>
    <row r="11" spans="1:10" x14ac:dyDescent="0.25">
      <c r="A11" s="1" t="s">
        <v>139</v>
      </c>
      <c r="B11" s="1" t="s">
        <v>111</v>
      </c>
      <c r="C11" s="1">
        <v>2.9722262662102801</v>
      </c>
      <c r="D11" s="1">
        <v>2.8126241480089802</v>
      </c>
      <c r="E11" s="1">
        <v>2.63130939939454</v>
      </c>
      <c r="F11" s="1">
        <v>2.51217260076342</v>
      </c>
      <c r="G11" s="1">
        <v>2.4311584374506898</v>
      </c>
      <c r="H11" s="1">
        <v>2.3776056864072501</v>
      </c>
      <c r="I11" s="1">
        <v>2.2953234487737699</v>
      </c>
      <c r="J11" s="1">
        <v>2.20186940867569</v>
      </c>
    </row>
    <row r="14" spans="1:10" x14ac:dyDescent="0.25">
      <c r="A14" s="31" t="s">
        <v>78</v>
      </c>
      <c r="B14" s="31"/>
      <c r="C14" s="31"/>
      <c r="D14" s="31"/>
      <c r="E14" s="31"/>
      <c r="F14" s="31"/>
      <c r="G14" s="31"/>
      <c r="H14" s="31"/>
      <c r="I14" s="31"/>
      <c r="J14" s="31"/>
    </row>
    <row r="15" spans="1:10" x14ac:dyDescent="0.25">
      <c r="A15" s="4" t="s">
        <v>64</v>
      </c>
      <c r="B15" s="4" t="s">
        <v>5</v>
      </c>
      <c r="C15" s="4" t="s">
        <v>65</v>
      </c>
      <c r="D15" s="4" t="s">
        <v>66</v>
      </c>
      <c r="E15" s="4" t="s">
        <v>67</v>
      </c>
      <c r="F15" s="4" t="s">
        <v>68</v>
      </c>
      <c r="G15" s="4" t="s">
        <v>69</v>
      </c>
      <c r="H15" s="4" t="s">
        <v>70</v>
      </c>
      <c r="I15" s="4" t="s">
        <v>71</v>
      </c>
      <c r="J15" s="4" t="s">
        <v>72</v>
      </c>
    </row>
    <row r="16" spans="1:10" x14ac:dyDescent="0.25">
      <c r="A16" s="2" t="s">
        <v>139</v>
      </c>
      <c r="B16" s="2" t="s">
        <v>107</v>
      </c>
      <c r="C16" s="2">
        <v>2.50360752052513E-2</v>
      </c>
      <c r="D16" s="2">
        <v>2.4714111841112201E-2</v>
      </c>
      <c r="E16" s="2">
        <v>3.6521932071967897E-2</v>
      </c>
      <c r="F16" s="2">
        <v>2.1503041294341298E-2</v>
      </c>
      <c r="G16" s="2">
        <v>1.8038845073978401E-2</v>
      </c>
      <c r="H16" s="2">
        <v>2.0099475496246001E-2</v>
      </c>
      <c r="I16" s="2">
        <v>1.95386000532435E-2</v>
      </c>
      <c r="J16" s="2">
        <v>1.5645186653083301E-2</v>
      </c>
    </row>
    <row r="17" spans="1:10" x14ac:dyDescent="0.25">
      <c r="A17" s="2" t="s">
        <v>139</v>
      </c>
      <c r="B17" s="2" t="s">
        <v>108</v>
      </c>
      <c r="C17" s="2">
        <v>2.2691060424646199E-2</v>
      </c>
      <c r="D17" s="2">
        <v>2.4676295837653701E-2</v>
      </c>
      <c r="E17" s="2">
        <v>2.9100060436822402E-2</v>
      </c>
      <c r="F17" s="2">
        <v>2.71907266757055E-2</v>
      </c>
      <c r="G17" s="2">
        <v>1.8433643517326799E-2</v>
      </c>
      <c r="H17" s="2">
        <v>1.81349580318706E-2</v>
      </c>
      <c r="I17" s="2">
        <v>1.95629301495008E-2</v>
      </c>
      <c r="J17" s="2">
        <v>1.60962843895185E-2</v>
      </c>
    </row>
    <row r="18" spans="1:10" x14ac:dyDescent="0.25">
      <c r="A18" s="2" t="s">
        <v>139</v>
      </c>
      <c r="B18" s="2" t="s">
        <v>109</v>
      </c>
      <c r="C18" s="2">
        <v>2.4329268951488299E-2</v>
      </c>
      <c r="D18" s="2">
        <v>2.3495720694405201E-2</v>
      </c>
      <c r="E18" s="2">
        <v>4.25228997991529E-2</v>
      </c>
      <c r="F18" s="2">
        <v>3.3994683865561502E-2</v>
      </c>
      <c r="G18" s="2">
        <v>1.82644555152397E-2</v>
      </c>
      <c r="H18" s="2">
        <v>1.90341337857639E-2</v>
      </c>
      <c r="I18" s="2">
        <v>2.0064503653159999E-2</v>
      </c>
      <c r="J18" s="2">
        <v>1.6478919510086201E-2</v>
      </c>
    </row>
    <row r="19" spans="1:10" x14ac:dyDescent="0.25">
      <c r="A19" s="2" t="s">
        <v>139</v>
      </c>
      <c r="B19" s="2" t="s">
        <v>110</v>
      </c>
      <c r="C19" s="2">
        <v>2.5189792214070798E-2</v>
      </c>
      <c r="D19" s="2">
        <v>2.94061071930613E-2</v>
      </c>
      <c r="E19" s="2">
        <v>2.70466861430523E-2</v>
      </c>
      <c r="F19" s="2">
        <v>2.9444319535986901E-2</v>
      </c>
      <c r="G19" s="2">
        <v>1.9952494780959399E-2</v>
      </c>
      <c r="H19" s="2">
        <v>1.9808087367446499E-2</v>
      </c>
      <c r="I19" s="2">
        <v>2.4522990438133101E-2</v>
      </c>
      <c r="J19" s="2">
        <v>1.8781468110984099E-2</v>
      </c>
    </row>
    <row r="20" spans="1:10" x14ac:dyDescent="0.25">
      <c r="A20" s="2" t="s">
        <v>139</v>
      </c>
      <c r="B20" s="2" t="s">
        <v>111</v>
      </c>
      <c r="C20" s="2">
        <v>3.8363725799465197E-2</v>
      </c>
      <c r="D20" s="2">
        <v>3.9587550632494299E-2</v>
      </c>
      <c r="E20" s="2">
        <v>4.7342281689559097E-2</v>
      </c>
      <c r="F20" s="2">
        <v>3.1260900073764197E-2</v>
      </c>
      <c r="G20" s="2">
        <v>3.0541130407877499E-2</v>
      </c>
      <c r="H20" s="2">
        <v>2.69485625769822E-2</v>
      </c>
      <c r="I20" s="2">
        <v>2.6613842156364399E-2</v>
      </c>
      <c r="J20" s="2">
        <v>1.7247215239098501E-2</v>
      </c>
    </row>
    <row r="23" spans="1:10" x14ac:dyDescent="0.25">
      <c r="A23" s="31" t="s">
        <v>79</v>
      </c>
      <c r="B23" s="31"/>
      <c r="C23" s="31"/>
      <c r="D23" s="31"/>
      <c r="E23" s="31"/>
      <c r="F23" s="31"/>
      <c r="G23" s="31"/>
      <c r="H23" s="31"/>
      <c r="I23" s="31"/>
      <c r="J23" s="31"/>
    </row>
    <row r="24" spans="1:10" x14ac:dyDescent="0.25">
      <c r="A24" s="4" t="s">
        <v>64</v>
      </c>
      <c r="B24" s="4" t="s">
        <v>5</v>
      </c>
      <c r="C24" s="4" t="s">
        <v>65</v>
      </c>
      <c r="D24" s="4" t="s">
        <v>66</v>
      </c>
      <c r="E24" s="4" t="s">
        <v>67</v>
      </c>
      <c r="F24" s="4" t="s">
        <v>68</v>
      </c>
      <c r="G24" s="4" t="s">
        <v>69</v>
      </c>
      <c r="H24" s="4" t="s">
        <v>70</v>
      </c>
      <c r="I24" s="4" t="s">
        <v>71</v>
      </c>
      <c r="J24" s="4" t="s">
        <v>72</v>
      </c>
    </row>
    <row r="25" spans="1:10" x14ac:dyDescent="0.25">
      <c r="A25" s="3" t="s">
        <v>139</v>
      </c>
      <c r="B25" s="3" t="s">
        <v>107</v>
      </c>
      <c r="C25" s="3">
        <v>892205</v>
      </c>
      <c r="D25" s="3">
        <v>957160</v>
      </c>
      <c r="E25" s="3">
        <v>1019738</v>
      </c>
      <c r="F25" s="3">
        <v>1084571</v>
      </c>
      <c r="G25" s="3">
        <v>1129070</v>
      </c>
      <c r="H25" s="3">
        <v>1201584</v>
      </c>
      <c r="I25" s="3">
        <v>1330204</v>
      </c>
      <c r="J25" s="3">
        <v>1402281</v>
      </c>
    </row>
    <row r="26" spans="1:10" x14ac:dyDescent="0.25">
      <c r="A26" s="3" t="s">
        <v>139</v>
      </c>
      <c r="B26" s="3" t="s">
        <v>108</v>
      </c>
      <c r="C26" s="3">
        <v>880293</v>
      </c>
      <c r="D26" s="3">
        <v>957422</v>
      </c>
      <c r="E26" s="3">
        <v>1019451</v>
      </c>
      <c r="F26" s="3">
        <v>1088854</v>
      </c>
      <c r="G26" s="3">
        <v>1127347</v>
      </c>
      <c r="H26" s="3">
        <v>1197901</v>
      </c>
      <c r="I26" s="3">
        <v>1324173</v>
      </c>
      <c r="J26" s="3">
        <v>1412171</v>
      </c>
    </row>
    <row r="27" spans="1:10" x14ac:dyDescent="0.25">
      <c r="A27" s="3" t="s">
        <v>139</v>
      </c>
      <c r="B27" s="3" t="s">
        <v>109</v>
      </c>
      <c r="C27" s="3">
        <v>887607</v>
      </c>
      <c r="D27" s="3">
        <v>958074</v>
      </c>
      <c r="E27" s="3">
        <v>1019690</v>
      </c>
      <c r="F27" s="3">
        <v>1093047</v>
      </c>
      <c r="G27" s="3">
        <v>1132483</v>
      </c>
      <c r="H27" s="3">
        <v>1199368</v>
      </c>
      <c r="I27" s="3">
        <v>1331911</v>
      </c>
      <c r="J27" s="3">
        <v>1384428</v>
      </c>
    </row>
    <row r="28" spans="1:10" x14ac:dyDescent="0.25">
      <c r="A28" s="3" t="s">
        <v>139</v>
      </c>
      <c r="B28" s="3" t="s">
        <v>110</v>
      </c>
      <c r="C28" s="3">
        <v>884922</v>
      </c>
      <c r="D28" s="3">
        <v>955583</v>
      </c>
      <c r="E28" s="3">
        <v>1019960</v>
      </c>
      <c r="F28" s="3">
        <v>1070151</v>
      </c>
      <c r="G28" s="3">
        <v>1123950</v>
      </c>
      <c r="H28" s="3">
        <v>1199397</v>
      </c>
      <c r="I28" s="3">
        <v>1322065</v>
      </c>
      <c r="J28" s="3">
        <v>1399947</v>
      </c>
    </row>
    <row r="29" spans="1:10" x14ac:dyDescent="0.25">
      <c r="A29" s="3" t="s">
        <v>139</v>
      </c>
      <c r="B29" s="3" t="s">
        <v>111</v>
      </c>
      <c r="C29" s="3">
        <v>886089</v>
      </c>
      <c r="D29" s="3">
        <v>957023</v>
      </c>
      <c r="E29" s="3">
        <v>1019055</v>
      </c>
      <c r="F29" s="3">
        <v>1084074</v>
      </c>
      <c r="G29" s="3">
        <v>1128054</v>
      </c>
      <c r="H29" s="3">
        <v>1199492</v>
      </c>
      <c r="I29" s="3">
        <v>1326918</v>
      </c>
      <c r="J29" s="3">
        <v>1399266</v>
      </c>
    </row>
    <row r="32" spans="1:10" x14ac:dyDescent="0.25">
      <c r="A32" s="31" t="s">
        <v>80</v>
      </c>
      <c r="B32" s="31"/>
      <c r="C32" s="31"/>
      <c r="D32" s="31"/>
      <c r="E32" s="31"/>
      <c r="F32" s="31"/>
      <c r="G32" s="31"/>
      <c r="H32" s="31"/>
      <c r="I32" s="31"/>
      <c r="J32" s="31"/>
    </row>
    <row r="33" spans="1:10" x14ac:dyDescent="0.25">
      <c r="A33" s="4" t="s">
        <v>64</v>
      </c>
      <c r="B33" s="4" t="s">
        <v>5</v>
      </c>
      <c r="C33" s="4" t="s">
        <v>65</v>
      </c>
      <c r="D33" s="4" t="s">
        <v>66</v>
      </c>
      <c r="E33" s="4" t="s">
        <v>67</v>
      </c>
      <c r="F33" s="4" t="s">
        <v>68</v>
      </c>
      <c r="G33" s="4" t="s">
        <v>69</v>
      </c>
      <c r="H33" s="4" t="s">
        <v>70</v>
      </c>
      <c r="I33" s="4" t="s">
        <v>71</v>
      </c>
      <c r="J33" s="4" t="s">
        <v>72</v>
      </c>
    </row>
    <row r="34" spans="1:10" x14ac:dyDescent="0.25">
      <c r="A34" s="3" t="s">
        <v>139</v>
      </c>
      <c r="B34" s="3" t="s">
        <v>107</v>
      </c>
      <c r="C34" s="3">
        <v>21660</v>
      </c>
      <c r="D34" s="3">
        <v>20839</v>
      </c>
      <c r="E34" s="3">
        <v>14166</v>
      </c>
      <c r="F34" s="3">
        <v>16644</v>
      </c>
      <c r="G34" s="3">
        <v>21193</v>
      </c>
      <c r="H34" s="3">
        <v>17170</v>
      </c>
      <c r="I34" s="3">
        <v>14684</v>
      </c>
      <c r="J34" s="3">
        <v>18201</v>
      </c>
    </row>
    <row r="35" spans="1:10" x14ac:dyDescent="0.25">
      <c r="A35" s="3" t="s">
        <v>139</v>
      </c>
      <c r="B35" s="3" t="s">
        <v>108</v>
      </c>
      <c r="C35" s="3">
        <v>17011</v>
      </c>
      <c r="D35" s="3">
        <v>16739</v>
      </c>
      <c r="E35" s="3">
        <v>12778</v>
      </c>
      <c r="F35" s="3">
        <v>14955</v>
      </c>
      <c r="G35" s="3">
        <v>18418</v>
      </c>
      <c r="H35" s="3">
        <v>15353</v>
      </c>
      <c r="I35" s="3">
        <v>14158</v>
      </c>
      <c r="J35" s="3">
        <v>16480</v>
      </c>
    </row>
    <row r="36" spans="1:10" x14ac:dyDescent="0.25">
      <c r="A36" s="3" t="s">
        <v>139</v>
      </c>
      <c r="B36" s="3" t="s">
        <v>109</v>
      </c>
      <c r="C36" s="3">
        <v>14575</v>
      </c>
      <c r="D36" s="3">
        <v>14938</v>
      </c>
      <c r="E36" s="3">
        <v>11764</v>
      </c>
      <c r="F36" s="3">
        <v>13742</v>
      </c>
      <c r="G36" s="3">
        <v>16991</v>
      </c>
      <c r="H36" s="3">
        <v>14447</v>
      </c>
      <c r="I36" s="3">
        <v>12895</v>
      </c>
      <c r="J36" s="3">
        <v>14697</v>
      </c>
    </row>
    <row r="37" spans="1:10" x14ac:dyDescent="0.25">
      <c r="A37" s="3" t="s">
        <v>139</v>
      </c>
      <c r="B37" s="3" t="s">
        <v>110</v>
      </c>
      <c r="C37" s="3">
        <v>11837</v>
      </c>
      <c r="D37" s="3">
        <v>11452</v>
      </c>
      <c r="E37" s="3">
        <v>11271</v>
      </c>
      <c r="F37" s="3">
        <v>12138</v>
      </c>
      <c r="G37" s="3">
        <v>14893</v>
      </c>
      <c r="H37" s="3">
        <v>12872</v>
      </c>
      <c r="I37" s="3">
        <v>11788</v>
      </c>
      <c r="J37" s="3">
        <v>13091</v>
      </c>
    </row>
    <row r="38" spans="1:10" x14ac:dyDescent="0.25">
      <c r="A38" s="3" t="s">
        <v>139</v>
      </c>
      <c r="B38" s="3" t="s">
        <v>111</v>
      </c>
      <c r="C38" s="3">
        <v>8575</v>
      </c>
      <c r="D38" s="3">
        <v>7492</v>
      </c>
      <c r="E38" s="3">
        <v>9105</v>
      </c>
      <c r="F38" s="3">
        <v>9246</v>
      </c>
      <c r="G38" s="3">
        <v>12392</v>
      </c>
      <c r="H38" s="3">
        <v>11106</v>
      </c>
      <c r="I38" s="3">
        <v>9386</v>
      </c>
      <c r="J38" s="3">
        <v>9587</v>
      </c>
    </row>
  </sheetData>
  <mergeCells count="4">
    <mergeCell ref="A5:J5"/>
    <mergeCell ref="A14:J14"/>
    <mergeCell ref="A23:J23"/>
    <mergeCell ref="A32:J32"/>
  </mergeCells>
  <pageMargins left="0.7" right="0.7" top="0.75" bottom="0.75" header="0.3" footer="0.3"/>
  <pageSetup paperSize="9" orientation="portrait" horizontalDpi="300" verticalDpi="30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J38"/>
  <sheetViews>
    <sheetView workbookViewId="0"/>
  </sheetViews>
  <sheetFormatPr baseColWidth="10" defaultColWidth="11.42578125" defaultRowHeight="15" x14ac:dyDescent="0.25"/>
  <cols>
    <col min="1" max="1" width="76.7109375" bestFit="1" customWidth="1"/>
    <col min="2" max="2" width="12.42578125" bestFit="1" customWidth="1"/>
  </cols>
  <sheetData>
    <row r="1" spans="1:10" x14ac:dyDescent="0.25">
      <c r="A1" s="5" t="str">
        <f>HYPERLINK("#'Indice'!A1", "Indice")</f>
        <v>Indice</v>
      </c>
    </row>
    <row r="2" spans="1:10" x14ac:dyDescent="0.25">
      <c r="A2" s="15" t="s">
        <v>140</v>
      </c>
    </row>
    <row r="3" spans="1:10" x14ac:dyDescent="0.25">
      <c r="A3" s="8" t="s">
        <v>62</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1" t="s">
        <v>141</v>
      </c>
      <c r="B7" s="1" t="s">
        <v>74</v>
      </c>
      <c r="C7" s="1">
        <v>86.155874914968507</v>
      </c>
      <c r="D7" s="1">
        <v>88.282877719130099</v>
      </c>
      <c r="E7" s="1">
        <v>89.224569989097503</v>
      </c>
      <c r="F7" s="1">
        <v>90.524336630510803</v>
      </c>
      <c r="G7" s="1">
        <v>92.876762306183593</v>
      </c>
      <c r="H7" s="1">
        <v>92.907630905097307</v>
      </c>
      <c r="I7" s="1">
        <v>94.509357643417999</v>
      </c>
      <c r="J7" s="1">
        <v>95.259508554687699</v>
      </c>
    </row>
    <row r="8" spans="1:10" x14ac:dyDescent="0.25">
      <c r="A8" s="1" t="s">
        <v>142</v>
      </c>
      <c r="B8" s="1" t="s">
        <v>74</v>
      </c>
      <c r="C8" s="1">
        <v>8.7918631902242605</v>
      </c>
      <c r="D8" s="1">
        <v>7.5179164693594602</v>
      </c>
      <c r="E8" s="1">
        <v>7.3211408475735302</v>
      </c>
      <c r="F8" s="1">
        <v>6.4473258697174902</v>
      </c>
      <c r="G8" s="1">
        <v>5.3532022526885799</v>
      </c>
      <c r="H8" s="1">
        <v>4.9014112310932996</v>
      </c>
      <c r="I8" s="1">
        <v>3.73808394562935</v>
      </c>
      <c r="J8" s="1">
        <v>3.4943805405272599</v>
      </c>
    </row>
    <row r="9" spans="1:10" x14ac:dyDescent="0.25">
      <c r="A9" s="1" t="s">
        <v>143</v>
      </c>
      <c r="B9" s="1" t="s">
        <v>74</v>
      </c>
      <c r="C9" s="1">
        <v>2.6059306233233799</v>
      </c>
      <c r="D9" s="1">
        <v>2.0161278525606301</v>
      </c>
      <c r="E9" s="1">
        <v>1.8563155687427</v>
      </c>
      <c r="F9" s="1">
        <v>1.5445799682218</v>
      </c>
      <c r="G9" s="1">
        <v>1.1878947062385701</v>
      </c>
      <c r="H9" s="1">
        <v>1.2085548194637199</v>
      </c>
      <c r="I9" s="1">
        <v>0.70726576201635205</v>
      </c>
      <c r="J9" s="1">
        <v>0.73928711721893403</v>
      </c>
    </row>
    <row r="10" spans="1:10" x14ac:dyDescent="0.25">
      <c r="A10" s="1" t="s">
        <v>144</v>
      </c>
      <c r="B10" s="1" t="s">
        <v>74</v>
      </c>
      <c r="C10" s="1">
        <v>2.4463312714838801</v>
      </c>
      <c r="D10" s="1">
        <v>2.1830779589497902</v>
      </c>
      <c r="E10" s="1">
        <v>1.2088717419389301</v>
      </c>
      <c r="F10" s="1">
        <v>1.3265637241852799</v>
      </c>
      <c r="G10" s="1">
        <v>0.56496263719432205</v>
      </c>
      <c r="H10" s="1">
        <v>0.69984670897814505</v>
      </c>
      <c r="I10" s="1">
        <v>0.56457377550969701</v>
      </c>
      <c r="J10" s="1">
        <v>0.41176932058490801</v>
      </c>
    </row>
    <row r="11" spans="1:10" x14ac:dyDescent="0.25">
      <c r="A11" s="1" t="s">
        <v>145</v>
      </c>
      <c r="B11" s="1" t="s">
        <v>74</v>
      </c>
      <c r="C11" s="1"/>
      <c r="D11" s="1"/>
      <c r="E11" s="1">
        <v>0.389101852647387</v>
      </c>
      <c r="F11" s="1">
        <v>0.15719380736462499</v>
      </c>
      <c r="G11" s="1">
        <v>1.71780976949794E-2</v>
      </c>
      <c r="H11" s="1">
        <v>0.28255633536754299</v>
      </c>
      <c r="I11" s="1">
        <v>0.48071887342657099</v>
      </c>
      <c r="J11" s="1">
        <v>9.5054466981218999E-2</v>
      </c>
    </row>
    <row r="14" spans="1:10" x14ac:dyDescent="0.25">
      <c r="A14" s="31" t="s">
        <v>78</v>
      </c>
      <c r="B14" s="31"/>
      <c r="C14" s="31"/>
      <c r="D14" s="31"/>
      <c r="E14" s="31"/>
      <c r="F14" s="31"/>
      <c r="G14" s="31"/>
      <c r="H14" s="31"/>
      <c r="I14" s="31"/>
      <c r="J14" s="31"/>
    </row>
    <row r="15" spans="1:10" x14ac:dyDescent="0.25">
      <c r="A15" s="4" t="s">
        <v>64</v>
      </c>
      <c r="B15" s="4" t="s">
        <v>5</v>
      </c>
      <c r="C15" s="4" t="s">
        <v>65</v>
      </c>
      <c r="D15" s="4" t="s">
        <v>66</v>
      </c>
      <c r="E15" s="4" t="s">
        <v>67</v>
      </c>
      <c r="F15" s="4" t="s">
        <v>68</v>
      </c>
      <c r="G15" s="4" t="s">
        <v>69</v>
      </c>
      <c r="H15" s="4" t="s">
        <v>70</v>
      </c>
      <c r="I15" s="4" t="s">
        <v>71</v>
      </c>
      <c r="J15" s="4" t="s">
        <v>72</v>
      </c>
    </row>
    <row r="16" spans="1:10" x14ac:dyDescent="0.25">
      <c r="A16" s="2" t="s">
        <v>141</v>
      </c>
      <c r="B16" s="2" t="s">
        <v>74</v>
      </c>
      <c r="C16" s="2">
        <v>0.28409607537908599</v>
      </c>
      <c r="D16" s="2">
        <v>0.275252604949212</v>
      </c>
      <c r="E16" s="2">
        <v>0.32988246222947898</v>
      </c>
      <c r="F16" s="2">
        <v>0.27795563671540402</v>
      </c>
      <c r="G16" s="2">
        <v>0.177152097547671</v>
      </c>
      <c r="H16" s="2">
        <v>0.188193641489101</v>
      </c>
      <c r="I16" s="2">
        <v>0.16226396622109099</v>
      </c>
      <c r="J16" s="2">
        <v>0.14706556323362199</v>
      </c>
    </row>
    <row r="17" spans="1:10" x14ac:dyDescent="0.25">
      <c r="A17" s="2" t="s">
        <v>142</v>
      </c>
      <c r="B17" s="2" t="s">
        <v>74</v>
      </c>
      <c r="C17" s="2">
        <v>0.201328335924567</v>
      </c>
      <c r="D17" s="2">
        <v>0.19696402528870699</v>
      </c>
      <c r="E17" s="2">
        <v>0.25972980199393098</v>
      </c>
      <c r="F17" s="2">
        <v>0.19409564689968201</v>
      </c>
      <c r="G17" s="2">
        <v>0.15332989902286101</v>
      </c>
      <c r="H17" s="2">
        <v>0.163961734154844</v>
      </c>
      <c r="I17" s="2">
        <v>0.124727176530432</v>
      </c>
      <c r="J17" s="2">
        <v>0.122001050734225</v>
      </c>
    </row>
    <row r="18" spans="1:10" x14ac:dyDescent="0.25">
      <c r="A18" s="2" t="s">
        <v>143</v>
      </c>
      <c r="B18" s="2" t="s">
        <v>74</v>
      </c>
      <c r="C18" s="2">
        <v>9.9043932779933605E-2</v>
      </c>
      <c r="D18" s="2">
        <v>9.7031626288382702E-2</v>
      </c>
      <c r="E18" s="2">
        <v>0.102199044404712</v>
      </c>
      <c r="F18" s="2">
        <v>0.102389223643035</v>
      </c>
      <c r="G18" s="2">
        <v>5.9482350154291701E-2</v>
      </c>
      <c r="H18" s="2">
        <v>6.1417849182790397E-2</v>
      </c>
      <c r="I18" s="2">
        <v>4.7285487403950402E-2</v>
      </c>
      <c r="J18" s="2">
        <v>5.5015857975137701E-2</v>
      </c>
    </row>
    <row r="19" spans="1:10" x14ac:dyDescent="0.25">
      <c r="A19" s="2" t="s">
        <v>144</v>
      </c>
      <c r="B19" s="2" t="s">
        <v>74</v>
      </c>
      <c r="C19" s="2">
        <v>0.12934858876142599</v>
      </c>
      <c r="D19" s="2">
        <v>0.110180425553387</v>
      </c>
      <c r="E19" s="2">
        <v>0.124943302006836</v>
      </c>
      <c r="F19" s="2">
        <v>0.13217743326207801</v>
      </c>
      <c r="G19" s="2">
        <v>5.5947174585375403E-2</v>
      </c>
      <c r="H19" s="2">
        <v>5.32482388394106E-2</v>
      </c>
      <c r="I19" s="2">
        <v>5.6070188790867302E-2</v>
      </c>
      <c r="J19" s="2">
        <v>4.0159867769171999E-2</v>
      </c>
    </row>
    <row r="20" spans="1:10" x14ac:dyDescent="0.25">
      <c r="A20" s="2" t="s">
        <v>145</v>
      </c>
      <c r="B20" s="2" t="s">
        <v>74</v>
      </c>
      <c r="C20" s="2"/>
      <c r="D20" s="2"/>
      <c r="E20" s="2">
        <v>7.3432610489604297E-2</v>
      </c>
      <c r="F20" s="2">
        <v>2.9458122837741199E-2</v>
      </c>
      <c r="G20" s="2">
        <v>6.4867452263672699E-3</v>
      </c>
      <c r="H20" s="2">
        <v>3.2772002026364599E-2</v>
      </c>
      <c r="I20" s="2">
        <v>3.5357645567169999E-2</v>
      </c>
      <c r="J20" s="2">
        <v>2.0959149230196601E-2</v>
      </c>
    </row>
    <row r="23" spans="1:10" x14ac:dyDescent="0.25">
      <c r="A23" s="31" t="s">
        <v>79</v>
      </c>
      <c r="B23" s="31"/>
      <c r="C23" s="31"/>
      <c r="D23" s="31"/>
      <c r="E23" s="31"/>
      <c r="F23" s="31"/>
      <c r="G23" s="31"/>
      <c r="H23" s="31"/>
      <c r="I23" s="31"/>
      <c r="J23" s="31"/>
    </row>
    <row r="24" spans="1:10" x14ac:dyDescent="0.25">
      <c r="A24" s="4" t="s">
        <v>64</v>
      </c>
      <c r="B24" s="4" t="s">
        <v>5</v>
      </c>
      <c r="C24" s="4" t="s">
        <v>65</v>
      </c>
      <c r="D24" s="4" t="s">
        <v>66</v>
      </c>
      <c r="E24" s="4" t="s">
        <v>67</v>
      </c>
      <c r="F24" s="4" t="s">
        <v>68</v>
      </c>
      <c r="G24" s="4" t="s">
        <v>69</v>
      </c>
      <c r="H24" s="4" t="s">
        <v>70</v>
      </c>
      <c r="I24" s="4" t="s">
        <v>71</v>
      </c>
      <c r="J24" s="4" t="s">
        <v>72</v>
      </c>
    </row>
    <row r="25" spans="1:10" x14ac:dyDescent="0.25">
      <c r="A25" s="3" t="s">
        <v>141</v>
      </c>
      <c r="B25" s="3" t="s">
        <v>74</v>
      </c>
      <c r="C25" s="3">
        <v>3812251</v>
      </c>
      <c r="D25" s="3">
        <v>4224567</v>
      </c>
      <c r="E25" s="3">
        <v>4548574</v>
      </c>
      <c r="F25" s="3">
        <v>4907050</v>
      </c>
      <c r="G25" s="3">
        <v>5239089</v>
      </c>
      <c r="H25" s="3">
        <v>5572360</v>
      </c>
      <c r="I25" s="3">
        <v>6270952</v>
      </c>
      <c r="J25" s="3">
        <v>6666349</v>
      </c>
    </row>
    <row r="26" spans="1:10" x14ac:dyDescent="0.25">
      <c r="A26" s="3" t="s">
        <v>142</v>
      </c>
      <c r="B26" s="3" t="s">
        <v>74</v>
      </c>
      <c r="C26" s="3">
        <v>389025</v>
      </c>
      <c r="D26" s="3">
        <v>359752</v>
      </c>
      <c r="E26" s="3">
        <v>373224</v>
      </c>
      <c r="F26" s="3">
        <v>349490</v>
      </c>
      <c r="G26" s="3">
        <v>301969</v>
      </c>
      <c r="H26" s="3">
        <v>293974</v>
      </c>
      <c r="I26" s="3">
        <v>248032</v>
      </c>
      <c r="J26" s="3">
        <v>244540</v>
      </c>
    </row>
    <row r="27" spans="1:10" x14ac:dyDescent="0.25">
      <c r="A27" s="3" t="s">
        <v>143</v>
      </c>
      <c r="B27" s="3" t="s">
        <v>74</v>
      </c>
      <c r="C27" s="3">
        <v>115308</v>
      </c>
      <c r="D27" s="3">
        <v>96477</v>
      </c>
      <c r="E27" s="3">
        <v>94633</v>
      </c>
      <c r="F27" s="3">
        <v>83727</v>
      </c>
      <c r="G27" s="3">
        <v>67008</v>
      </c>
      <c r="H27" s="3">
        <v>72486</v>
      </c>
      <c r="I27" s="3">
        <v>46929</v>
      </c>
      <c r="J27" s="3">
        <v>51736</v>
      </c>
    </row>
    <row r="28" spans="1:10" x14ac:dyDescent="0.25">
      <c r="A28" s="3" t="s">
        <v>144</v>
      </c>
      <c r="B28" s="3" t="s">
        <v>74</v>
      </c>
      <c r="C28" s="3">
        <v>108246</v>
      </c>
      <c r="D28" s="3">
        <v>104466</v>
      </c>
      <c r="E28" s="3">
        <v>61627</v>
      </c>
      <c r="F28" s="3">
        <v>71909</v>
      </c>
      <c r="G28" s="3">
        <v>31869</v>
      </c>
      <c r="H28" s="3">
        <v>41975</v>
      </c>
      <c r="I28" s="3">
        <v>37461</v>
      </c>
      <c r="J28" s="3">
        <v>28816</v>
      </c>
    </row>
    <row r="29" spans="1:10" x14ac:dyDescent="0.25">
      <c r="A29" s="3" t="s">
        <v>145</v>
      </c>
      <c r="B29" s="3" t="s">
        <v>74</v>
      </c>
      <c r="C29" s="3"/>
      <c r="D29" s="3"/>
      <c r="E29" s="3">
        <v>19836</v>
      </c>
      <c r="F29" s="3">
        <v>8521</v>
      </c>
      <c r="G29" s="3">
        <v>969</v>
      </c>
      <c r="H29" s="3">
        <v>16947</v>
      </c>
      <c r="I29" s="3">
        <v>31897</v>
      </c>
      <c r="J29" s="3">
        <v>6652</v>
      </c>
    </row>
    <row r="32" spans="1:10" x14ac:dyDescent="0.25">
      <c r="A32" s="31" t="s">
        <v>80</v>
      </c>
      <c r="B32" s="31"/>
      <c r="C32" s="31"/>
      <c r="D32" s="31"/>
      <c r="E32" s="31"/>
      <c r="F32" s="31"/>
      <c r="G32" s="31"/>
      <c r="H32" s="31"/>
      <c r="I32" s="31"/>
      <c r="J32" s="31"/>
    </row>
    <row r="33" spans="1:10" x14ac:dyDescent="0.25">
      <c r="A33" s="4" t="s">
        <v>64</v>
      </c>
      <c r="B33" s="4" t="s">
        <v>5</v>
      </c>
      <c r="C33" s="4" t="s">
        <v>65</v>
      </c>
      <c r="D33" s="4" t="s">
        <v>66</v>
      </c>
      <c r="E33" s="4" t="s">
        <v>67</v>
      </c>
      <c r="F33" s="4" t="s">
        <v>68</v>
      </c>
      <c r="G33" s="4" t="s">
        <v>69</v>
      </c>
      <c r="H33" s="4" t="s">
        <v>70</v>
      </c>
      <c r="I33" s="4" t="s">
        <v>71</v>
      </c>
      <c r="J33" s="4" t="s">
        <v>72</v>
      </c>
    </row>
    <row r="34" spans="1:10" x14ac:dyDescent="0.25">
      <c r="A34" s="3" t="s">
        <v>141</v>
      </c>
      <c r="B34" s="3" t="s">
        <v>74</v>
      </c>
      <c r="C34" s="3">
        <v>62622</v>
      </c>
      <c r="D34" s="3">
        <v>62716</v>
      </c>
      <c r="E34" s="3">
        <v>52674</v>
      </c>
      <c r="F34" s="3">
        <v>60649</v>
      </c>
      <c r="G34" s="3">
        <v>78139</v>
      </c>
      <c r="H34" s="3">
        <v>66553</v>
      </c>
      <c r="I34" s="3">
        <v>59787</v>
      </c>
      <c r="J34" s="3">
        <v>69223</v>
      </c>
    </row>
    <row r="35" spans="1:10" x14ac:dyDescent="0.25">
      <c r="A35" s="3" t="s">
        <v>142</v>
      </c>
      <c r="B35" s="3" t="s">
        <v>74</v>
      </c>
      <c r="C35" s="3">
        <v>7013</v>
      </c>
      <c r="D35" s="3">
        <v>5725</v>
      </c>
      <c r="E35" s="3">
        <v>4379</v>
      </c>
      <c r="F35" s="3">
        <v>4267</v>
      </c>
      <c r="G35" s="3">
        <v>4351</v>
      </c>
      <c r="H35" s="3">
        <v>3096</v>
      </c>
      <c r="I35" s="3">
        <v>2137</v>
      </c>
      <c r="J35" s="3">
        <v>2144</v>
      </c>
    </row>
    <row r="36" spans="1:10" x14ac:dyDescent="0.25">
      <c r="A36" s="3" t="s">
        <v>143</v>
      </c>
      <c r="B36" s="3" t="s">
        <v>74</v>
      </c>
      <c r="C36" s="3">
        <v>2083</v>
      </c>
      <c r="D36" s="3">
        <v>1453</v>
      </c>
      <c r="E36" s="3">
        <v>1146</v>
      </c>
      <c r="F36" s="3">
        <v>987</v>
      </c>
      <c r="G36" s="3">
        <v>945</v>
      </c>
      <c r="H36" s="3">
        <v>697</v>
      </c>
      <c r="I36" s="3">
        <v>389</v>
      </c>
      <c r="J36" s="3">
        <v>425</v>
      </c>
    </row>
    <row r="37" spans="1:10" x14ac:dyDescent="0.25">
      <c r="A37" s="3" t="s">
        <v>144</v>
      </c>
      <c r="B37" s="3" t="s">
        <v>74</v>
      </c>
      <c r="C37" s="3">
        <v>1882</v>
      </c>
      <c r="D37" s="3">
        <v>1566</v>
      </c>
      <c r="E37" s="3">
        <v>699</v>
      </c>
      <c r="F37" s="3">
        <v>737</v>
      </c>
      <c r="G37" s="3">
        <v>438</v>
      </c>
      <c r="H37" s="3">
        <v>419</v>
      </c>
      <c r="I37" s="3">
        <v>282</v>
      </c>
      <c r="J37" s="3">
        <v>215</v>
      </c>
    </row>
    <row r="38" spans="1:10" x14ac:dyDescent="0.25">
      <c r="A38" s="3" t="s">
        <v>145</v>
      </c>
      <c r="B38" s="3" t="s">
        <v>74</v>
      </c>
      <c r="C38" s="3"/>
      <c r="D38" s="3"/>
      <c r="E38" s="3">
        <v>186</v>
      </c>
      <c r="F38" s="3">
        <v>85</v>
      </c>
      <c r="G38" s="3">
        <v>14</v>
      </c>
      <c r="H38" s="3">
        <v>183</v>
      </c>
      <c r="I38" s="3">
        <v>316</v>
      </c>
      <c r="J38" s="3">
        <v>49</v>
      </c>
    </row>
  </sheetData>
  <mergeCells count="4">
    <mergeCell ref="A5:J5"/>
    <mergeCell ref="A14:J14"/>
    <mergeCell ref="A23:J23"/>
    <mergeCell ref="A32:J32"/>
  </mergeCells>
  <pageMargins left="0.7" right="0.7" top="0.75" bottom="0.75" header="0.3" footer="0.3"/>
  <pageSetup paperSize="9" orientation="portrait" horizontalDpi="300" verticalDpi="30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J58"/>
  <sheetViews>
    <sheetView workbookViewId="0"/>
  </sheetViews>
  <sheetFormatPr baseColWidth="10" defaultColWidth="11.42578125" defaultRowHeight="15" x14ac:dyDescent="0.25"/>
  <cols>
    <col min="1" max="1" width="76.7109375" bestFit="1" customWidth="1"/>
    <col min="2" max="2" width="12.42578125" bestFit="1" customWidth="1"/>
  </cols>
  <sheetData>
    <row r="1" spans="1:10" x14ac:dyDescent="0.25">
      <c r="A1" s="5" t="str">
        <f>HYPERLINK("#'Indice'!A1", "Indice")</f>
        <v>Indice</v>
      </c>
    </row>
    <row r="2" spans="1:10" x14ac:dyDescent="0.25">
      <c r="A2" s="15" t="s">
        <v>140</v>
      </c>
    </row>
    <row r="3" spans="1:10" x14ac:dyDescent="0.25">
      <c r="A3" s="8" t="s">
        <v>62</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1" t="s">
        <v>141</v>
      </c>
      <c r="B7" s="1" t="s">
        <v>81</v>
      </c>
      <c r="C7" s="1">
        <v>86.362016201019301</v>
      </c>
      <c r="D7" s="1">
        <v>88.394874334335299</v>
      </c>
      <c r="E7" s="1">
        <v>89.2284095287323</v>
      </c>
      <c r="F7" s="1">
        <v>90.511482954025297</v>
      </c>
      <c r="G7" s="1">
        <v>92.838388681411701</v>
      </c>
      <c r="H7" s="1">
        <v>92.857921123504596</v>
      </c>
      <c r="I7" s="1">
        <v>94.410496950149494</v>
      </c>
      <c r="J7" s="1">
        <v>95.101433992385907</v>
      </c>
    </row>
    <row r="8" spans="1:10" x14ac:dyDescent="0.25">
      <c r="A8" s="1" t="s">
        <v>141</v>
      </c>
      <c r="B8" s="1" t="s">
        <v>82</v>
      </c>
      <c r="C8" s="1">
        <v>84.803962707519503</v>
      </c>
      <c r="D8" s="1">
        <v>87.525451183319106</v>
      </c>
      <c r="E8" s="1">
        <v>89.197796583175702</v>
      </c>
      <c r="F8" s="1">
        <v>90.616244077682495</v>
      </c>
      <c r="G8" s="1">
        <v>93.149513006210299</v>
      </c>
      <c r="H8" s="1">
        <v>93.281769752502399</v>
      </c>
      <c r="I8" s="1">
        <v>95.300674438476605</v>
      </c>
      <c r="J8" s="1">
        <v>96.477133035659804</v>
      </c>
    </row>
    <row r="9" spans="1:10" x14ac:dyDescent="0.25">
      <c r="A9" s="1" t="s">
        <v>142</v>
      </c>
      <c r="B9" s="1" t="s">
        <v>81</v>
      </c>
      <c r="C9" s="1">
        <v>8.6492948234081304</v>
      </c>
      <c r="D9" s="1">
        <v>7.40350037813187</v>
      </c>
      <c r="E9" s="1">
        <v>7.31660276651382</v>
      </c>
      <c r="F9" s="1">
        <v>6.4002469182014501</v>
      </c>
      <c r="G9" s="1">
        <v>5.3762286901473999</v>
      </c>
      <c r="H9" s="1">
        <v>4.8836126923561096</v>
      </c>
      <c r="I9" s="1">
        <v>3.7735424935817701</v>
      </c>
      <c r="J9" s="1">
        <v>3.6002565175294898</v>
      </c>
    </row>
    <row r="10" spans="1:10" x14ac:dyDescent="0.25">
      <c r="A10" s="1" t="s">
        <v>142</v>
      </c>
      <c r="B10" s="1" t="s">
        <v>82</v>
      </c>
      <c r="C10" s="1">
        <v>9.7268387675285304</v>
      </c>
      <c r="D10" s="1">
        <v>8.2917086780071294</v>
      </c>
      <c r="E10" s="1">
        <v>7.3527775704860696</v>
      </c>
      <c r="F10" s="1">
        <v>6.7838802933692897</v>
      </c>
      <c r="G10" s="1">
        <v>5.1895376294851303</v>
      </c>
      <c r="H10" s="1">
        <v>5.0353687256574604</v>
      </c>
      <c r="I10" s="1">
        <v>3.4542702138423902</v>
      </c>
      <c r="J10" s="1">
        <v>2.67883576452732</v>
      </c>
    </row>
    <row r="11" spans="1:10" x14ac:dyDescent="0.25">
      <c r="A11" s="1" t="s">
        <v>143</v>
      </c>
      <c r="B11" s="1" t="s">
        <v>81</v>
      </c>
      <c r="C11" s="1">
        <v>2.5518389418721199</v>
      </c>
      <c r="D11" s="1">
        <v>2.00019720941782</v>
      </c>
      <c r="E11" s="1">
        <v>1.8328459933400201</v>
      </c>
      <c r="F11" s="1">
        <v>1.56137989833951</v>
      </c>
      <c r="G11" s="1">
        <v>1.1877679266035599</v>
      </c>
      <c r="H11" s="1">
        <v>1.23415794223547</v>
      </c>
      <c r="I11" s="1">
        <v>0.72257411666214499</v>
      </c>
      <c r="J11" s="1">
        <v>0.75316741131246101</v>
      </c>
    </row>
    <row r="12" spans="1:10" x14ac:dyDescent="0.25">
      <c r="A12" s="1" t="s">
        <v>143</v>
      </c>
      <c r="B12" s="1" t="s">
        <v>82</v>
      </c>
      <c r="C12" s="1">
        <v>2.9606690630316699</v>
      </c>
      <c r="D12" s="1">
        <v>2.1238662302494</v>
      </c>
      <c r="E12" s="1">
        <v>2.0199304446577999</v>
      </c>
      <c r="F12" s="1">
        <v>1.4244825579225999</v>
      </c>
      <c r="G12" s="1">
        <v>1.18879592046142</v>
      </c>
      <c r="H12" s="1">
        <v>1.01585909724236</v>
      </c>
      <c r="I12" s="1">
        <v>0.58473581448197398</v>
      </c>
      <c r="J12" s="1">
        <v>0.63236989080905903</v>
      </c>
    </row>
    <row r="13" spans="1:10" x14ac:dyDescent="0.25">
      <c r="A13" s="1" t="s">
        <v>144</v>
      </c>
      <c r="B13" s="1" t="s">
        <v>81</v>
      </c>
      <c r="C13" s="1">
        <v>2.4368466809392002</v>
      </c>
      <c r="D13" s="1">
        <v>2.2014282643795</v>
      </c>
      <c r="E13" s="1">
        <v>1.1894265189766899</v>
      </c>
      <c r="F13" s="1">
        <v>1.3623881153762301</v>
      </c>
      <c r="G13" s="1">
        <v>0.58208452537655797</v>
      </c>
      <c r="H13" s="1">
        <v>0.72117210365831896</v>
      </c>
      <c r="I13" s="1">
        <v>0.599828036502004</v>
      </c>
      <c r="J13" s="1">
        <v>0.44186487793922402</v>
      </c>
    </row>
    <row r="14" spans="1:10" x14ac:dyDescent="0.25">
      <c r="A14" s="1" t="s">
        <v>144</v>
      </c>
      <c r="B14" s="1" t="s">
        <v>82</v>
      </c>
      <c r="C14" s="1">
        <v>2.5085320696234699</v>
      </c>
      <c r="D14" s="1">
        <v>2.0589757710695298</v>
      </c>
      <c r="E14" s="1">
        <v>1.3444310985505601</v>
      </c>
      <c r="F14" s="1">
        <v>1.07046645134687</v>
      </c>
      <c r="G14" s="1">
        <v>0.44326521456241602</v>
      </c>
      <c r="H14" s="1">
        <v>0.53934641182422605</v>
      </c>
      <c r="I14" s="1">
        <v>0.28239388484507799</v>
      </c>
      <c r="J14" s="1">
        <v>0.17994871595874401</v>
      </c>
    </row>
    <row r="15" spans="1:10" x14ac:dyDescent="0.25">
      <c r="A15" s="1" t="s">
        <v>145</v>
      </c>
      <c r="B15" s="1" t="s">
        <v>81</v>
      </c>
      <c r="C15" s="1"/>
      <c r="D15" s="1"/>
      <c r="E15" s="1">
        <v>0.43271449394524097</v>
      </c>
      <c r="F15" s="1">
        <v>0.16450518742203701</v>
      </c>
      <c r="G15" s="1">
        <v>1.5530342352576601E-2</v>
      </c>
      <c r="H15" s="1">
        <v>0.303137442097068</v>
      </c>
      <c r="I15" s="1">
        <v>0.49356115050613902</v>
      </c>
      <c r="J15" s="1">
        <v>0.103277782909572</v>
      </c>
    </row>
    <row r="16" spans="1:10" x14ac:dyDescent="0.25">
      <c r="A16" s="1" t="s">
        <v>145</v>
      </c>
      <c r="B16" s="1" t="s">
        <v>82</v>
      </c>
      <c r="C16" s="1"/>
      <c r="D16" s="1"/>
      <c r="E16" s="1">
        <v>8.5062865400686902E-2</v>
      </c>
      <c r="F16" s="1">
        <v>0.10492706205695899</v>
      </c>
      <c r="G16" s="1">
        <v>2.8889853274449699E-2</v>
      </c>
      <c r="H16" s="1">
        <v>0.12765764258801901</v>
      </c>
      <c r="I16" s="1">
        <v>0.377927417866886</v>
      </c>
      <c r="J16" s="1">
        <v>3.17117635859177E-2</v>
      </c>
    </row>
    <row r="19" spans="1:10" x14ac:dyDescent="0.25">
      <c r="A19" s="31" t="s">
        <v>78</v>
      </c>
      <c r="B19" s="31"/>
      <c r="C19" s="31"/>
      <c r="D19" s="31"/>
      <c r="E19" s="31"/>
      <c r="F19" s="31"/>
      <c r="G19" s="31"/>
      <c r="H19" s="31"/>
      <c r="I19" s="31"/>
      <c r="J19" s="31"/>
    </row>
    <row r="20" spans="1:10" x14ac:dyDescent="0.25">
      <c r="A20" s="4" t="s">
        <v>64</v>
      </c>
      <c r="B20" s="4" t="s">
        <v>5</v>
      </c>
      <c r="C20" s="4" t="s">
        <v>65</v>
      </c>
      <c r="D20" s="4" t="s">
        <v>66</v>
      </c>
      <c r="E20" s="4" t="s">
        <v>67</v>
      </c>
      <c r="F20" s="4" t="s">
        <v>68</v>
      </c>
      <c r="G20" s="4" t="s">
        <v>69</v>
      </c>
      <c r="H20" s="4" t="s">
        <v>70</v>
      </c>
      <c r="I20" s="4" t="s">
        <v>71</v>
      </c>
      <c r="J20" s="4" t="s">
        <v>72</v>
      </c>
    </row>
    <row r="21" spans="1:10" x14ac:dyDescent="0.25">
      <c r="A21" s="2" t="s">
        <v>141</v>
      </c>
      <c r="B21" s="2" t="s">
        <v>81</v>
      </c>
      <c r="C21" s="2">
        <v>0.32368998508900398</v>
      </c>
      <c r="D21" s="2">
        <v>0.30961814336478699</v>
      </c>
      <c r="E21" s="2">
        <v>0.37295843940228202</v>
      </c>
      <c r="F21" s="2">
        <v>0.31243946868926298</v>
      </c>
      <c r="G21" s="2">
        <v>0.198956718668342</v>
      </c>
      <c r="H21" s="2">
        <v>0.20894932094961399</v>
      </c>
      <c r="I21" s="2">
        <v>0.17759274924174001</v>
      </c>
      <c r="J21" s="2">
        <v>0.16366876661777499</v>
      </c>
    </row>
    <row r="22" spans="1:10" x14ac:dyDescent="0.25">
      <c r="A22" s="2" t="s">
        <v>141</v>
      </c>
      <c r="B22" s="2" t="s">
        <v>82</v>
      </c>
      <c r="C22" s="2">
        <v>0.32092630863189697</v>
      </c>
      <c r="D22" s="2">
        <v>0.43059275485575199</v>
      </c>
      <c r="E22" s="2">
        <v>0.393030280247331</v>
      </c>
      <c r="F22" s="2">
        <v>0.37422815803438397</v>
      </c>
      <c r="G22" s="2">
        <v>0.25211488828063</v>
      </c>
      <c r="H22" s="2">
        <v>0.31766465399414301</v>
      </c>
      <c r="I22" s="2">
        <v>0.33794960472732799</v>
      </c>
      <c r="J22" s="2">
        <v>0.212138588540256</v>
      </c>
    </row>
    <row r="23" spans="1:10" x14ac:dyDescent="0.25">
      <c r="A23" s="2" t="s">
        <v>142</v>
      </c>
      <c r="B23" s="2" t="s">
        <v>81</v>
      </c>
      <c r="C23" s="2">
        <v>0.228684139437973</v>
      </c>
      <c r="D23" s="2">
        <v>0.22091802675277</v>
      </c>
      <c r="E23" s="2">
        <v>0.29265386983752301</v>
      </c>
      <c r="F23" s="2">
        <v>0.21660411730408699</v>
      </c>
      <c r="G23" s="2">
        <v>0.17177829286083601</v>
      </c>
      <c r="H23" s="2">
        <v>0.18219756893813599</v>
      </c>
      <c r="I23" s="2">
        <v>0.13593768235296</v>
      </c>
      <c r="J23" s="2">
        <v>0.13579413061961501</v>
      </c>
    </row>
    <row r="24" spans="1:10" x14ac:dyDescent="0.25">
      <c r="A24" s="2" t="s">
        <v>142</v>
      </c>
      <c r="B24" s="2" t="s">
        <v>82</v>
      </c>
      <c r="C24" s="2">
        <v>0.25531006976962101</v>
      </c>
      <c r="D24" s="2">
        <v>0.32739192247390703</v>
      </c>
      <c r="E24" s="2">
        <v>0.35295339766889799</v>
      </c>
      <c r="F24" s="2">
        <v>0.32332581467926502</v>
      </c>
      <c r="G24" s="2">
        <v>0.23373214062303299</v>
      </c>
      <c r="H24" s="2">
        <v>0.27267541736364398</v>
      </c>
      <c r="I24" s="2">
        <v>0.27859157416969499</v>
      </c>
      <c r="J24" s="2">
        <v>0.17646006308496001</v>
      </c>
    </row>
    <row r="25" spans="1:10" x14ac:dyDescent="0.25">
      <c r="A25" s="2" t="s">
        <v>143</v>
      </c>
      <c r="B25" s="2" t="s">
        <v>81</v>
      </c>
      <c r="C25" s="2">
        <v>0.112097198143601</v>
      </c>
      <c r="D25" s="2">
        <v>0.109140505082905</v>
      </c>
      <c r="E25" s="2">
        <v>0.114302360452712</v>
      </c>
      <c r="F25" s="2">
        <v>0.11523725697770699</v>
      </c>
      <c r="G25" s="2">
        <v>6.59980112686753E-2</v>
      </c>
      <c r="H25" s="2">
        <v>6.8460358306765598E-2</v>
      </c>
      <c r="I25" s="2">
        <v>5.1995221292600001E-2</v>
      </c>
      <c r="J25" s="2">
        <v>6.1212503351271201E-2</v>
      </c>
    </row>
    <row r="26" spans="1:10" x14ac:dyDescent="0.25">
      <c r="A26" s="2" t="s">
        <v>143</v>
      </c>
      <c r="B26" s="2" t="s">
        <v>82</v>
      </c>
      <c r="C26" s="2">
        <v>0.14037237269803901</v>
      </c>
      <c r="D26" s="2">
        <v>0.15170647529885201</v>
      </c>
      <c r="E26" s="2">
        <v>0.16288617625832599</v>
      </c>
      <c r="F26" s="2">
        <v>0.12825555168092301</v>
      </c>
      <c r="G26" s="2">
        <v>0.111934531014413</v>
      </c>
      <c r="H26" s="2">
        <v>9.3706068582832799E-2</v>
      </c>
      <c r="I26" s="2">
        <v>8.98158003110439E-2</v>
      </c>
      <c r="J26" s="2">
        <v>8.2907447358593303E-2</v>
      </c>
    </row>
    <row r="27" spans="1:10" x14ac:dyDescent="0.25">
      <c r="A27" s="2" t="s">
        <v>144</v>
      </c>
      <c r="B27" s="2" t="s">
        <v>81</v>
      </c>
      <c r="C27" s="2">
        <v>0.14736958546564</v>
      </c>
      <c r="D27" s="2">
        <v>0.124503404367715</v>
      </c>
      <c r="E27" s="2">
        <v>0.14127423055470001</v>
      </c>
      <c r="F27" s="2">
        <v>0.14986543683335199</v>
      </c>
      <c r="G27" s="2">
        <v>6.3223659526556703E-2</v>
      </c>
      <c r="H27" s="2">
        <v>5.9490831336006501E-2</v>
      </c>
      <c r="I27" s="2">
        <v>6.2464596703648602E-2</v>
      </c>
      <c r="J27" s="2">
        <v>4.5078920084051802E-2</v>
      </c>
    </row>
    <row r="28" spans="1:10" x14ac:dyDescent="0.25">
      <c r="A28" s="2" t="s">
        <v>144</v>
      </c>
      <c r="B28" s="2" t="s">
        <v>82</v>
      </c>
      <c r="C28" s="2">
        <v>0.14750115806236899</v>
      </c>
      <c r="D28" s="2">
        <v>0.15052326489239901</v>
      </c>
      <c r="E28" s="2">
        <v>0.144045276101679</v>
      </c>
      <c r="F28" s="2">
        <v>0.10945348767563701</v>
      </c>
      <c r="G28" s="2">
        <v>6.2449433607980602E-2</v>
      </c>
      <c r="H28" s="2">
        <v>7.5889297295361799E-2</v>
      </c>
      <c r="I28" s="2">
        <v>6.7737686913460493E-2</v>
      </c>
      <c r="J28" s="2">
        <v>3.9582009776495397E-2</v>
      </c>
    </row>
    <row r="29" spans="1:10" x14ac:dyDescent="0.25">
      <c r="A29" s="2" t="s">
        <v>145</v>
      </c>
      <c r="B29" s="2" t="s">
        <v>81</v>
      </c>
      <c r="C29" s="2"/>
      <c r="D29" s="2"/>
      <c r="E29" s="2">
        <v>8.3814357640221701E-2</v>
      </c>
      <c r="F29" s="2">
        <v>3.2490724697709097E-2</v>
      </c>
      <c r="G29" s="2">
        <v>6.9052235630806501E-3</v>
      </c>
      <c r="H29" s="2">
        <v>3.6888074828311801E-2</v>
      </c>
      <c r="I29" s="2">
        <v>3.8678353303112097E-2</v>
      </c>
      <c r="J29" s="2">
        <v>2.3623653396498401E-2</v>
      </c>
    </row>
    <row r="30" spans="1:10" x14ac:dyDescent="0.25">
      <c r="A30" s="2" t="s">
        <v>145</v>
      </c>
      <c r="B30" s="2" t="s">
        <v>82</v>
      </c>
      <c r="C30" s="2"/>
      <c r="D30" s="2"/>
      <c r="E30" s="2">
        <v>3.4700261312536902E-2</v>
      </c>
      <c r="F30" s="2">
        <v>6.1303447000682403E-2</v>
      </c>
      <c r="G30" s="2">
        <v>1.8868116603698599E-2</v>
      </c>
      <c r="H30" s="2">
        <v>3.1683879205957097E-2</v>
      </c>
      <c r="I30" s="2">
        <v>7.4636633507907404E-2</v>
      </c>
      <c r="J30" s="2">
        <v>1.2607702228706301E-2</v>
      </c>
    </row>
    <row r="33" spans="1:10" x14ac:dyDescent="0.25">
      <c r="A33" s="31" t="s">
        <v>79</v>
      </c>
      <c r="B33" s="31"/>
      <c r="C33" s="31"/>
      <c r="D33" s="31"/>
      <c r="E33" s="31"/>
      <c r="F33" s="31"/>
      <c r="G33" s="31"/>
      <c r="H33" s="31"/>
      <c r="I33" s="31"/>
      <c r="J33" s="31"/>
    </row>
    <row r="34" spans="1:10" x14ac:dyDescent="0.25">
      <c r="A34" s="4" t="s">
        <v>64</v>
      </c>
      <c r="B34" s="4" t="s">
        <v>5</v>
      </c>
      <c r="C34" s="4" t="s">
        <v>65</v>
      </c>
      <c r="D34" s="4" t="s">
        <v>66</v>
      </c>
      <c r="E34" s="4" t="s">
        <v>67</v>
      </c>
      <c r="F34" s="4" t="s">
        <v>68</v>
      </c>
      <c r="G34" s="4" t="s">
        <v>69</v>
      </c>
      <c r="H34" s="4" t="s">
        <v>70</v>
      </c>
      <c r="I34" s="4" t="s">
        <v>71</v>
      </c>
      <c r="J34" s="4" t="s">
        <v>72</v>
      </c>
    </row>
    <row r="35" spans="1:10" x14ac:dyDescent="0.25">
      <c r="A35" s="3" t="s">
        <v>141</v>
      </c>
      <c r="B35" s="3" t="s">
        <v>81</v>
      </c>
      <c r="C35" s="3">
        <v>3315773</v>
      </c>
      <c r="D35" s="3">
        <v>3685040</v>
      </c>
      <c r="E35" s="3">
        <v>3978130</v>
      </c>
      <c r="F35" s="3">
        <v>4304249</v>
      </c>
      <c r="G35" s="3">
        <v>4591005</v>
      </c>
      <c r="H35" s="3">
        <v>4916175</v>
      </c>
      <c r="I35" s="3">
        <v>5568668</v>
      </c>
      <c r="J35" s="3">
        <v>5890559</v>
      </c>
    </row>
    <row r="36" spans="1:10" x14ac:dyDescent="0.25">
      <c r="A36" s="3" t="s">
        <v>141</v>
      </c>
      <c r="B36" s="3" t="s">
        <v>82</v>
      </c>
      <c r="C36" s="3">
        <v>496478</v>
      </c>
      <c r="D36" s="3">
        <v>539527</v>
      </c>
      <c r="E36" s="3">
        <v>570444</v>
      </c>
      <c r="F36" s="3">
        <v>602801</v>
      </c>
      <c r="G36" s="3">
        <v>648084</v>
      </c>
      <c r="H36" s="3">
        <v>656185</v>
      </c>
      <c r="I36" s="3">
        <v>702284</v>
      </c>
      <c r="J36" s="3">
        <v>775790</v>
      </c>
    </row>
    <row r="37" spans="1:10" x14ac:dyDescent="0.25">
      <c r="A37" s="3" t="s">
        <v>142</v>
      </c>
      <c r="B37" s="3" t="s">
        <v>81</v>
      </c>
      <c r="C37" s="3">
        <v>332080</v>
      </c>
      <c r="D37" s="3">
        <v>308640</v>
      </c>
      <c r="E37" s="3">
        <v>326201</v>
      </c>
      <c r="F37" s="3">
        <v>304362</v>
      </c>
      <c r="G37" s="3">
        <v>265863</v>
      </c>
      <c r="H37" s="3">
        <v>258553</v>
      </c>
      <c r="I37" s="3">
        <v>222577</v>
      </c>
      <c r="J37" s="3">
        <v>222999</v>
      </c>
    </row>
    <row r="38" spans="1:10" x14ac:dyDescent="0.25">
      <c r="A38" s="3" t="s">
        <v>142</v>
      </c>
      <c r="B38" s="3" t="s">
        <v>82</v>
      </c>
      <c r="C38" s="3">
        <v>56945</v>
      </c>
      <c r="D38" s="3">
        <v>51112</v>
      </c>
      <c r="E38" s="3">
        <v>47023</v>
      </c>
      <c r="F38" s="3">
        <v>45128</v>
      </c>
      <c r="G38" s="3">
        <v>36106</v>
      </c>
      <c r="H38" s="3">
        <v>35421</v>
      </c>
      <c r="I38" s="3">
        <v>25455</v>
      </c>
      <c r="J38" s="3">
        <v>21541</v>
      </c>
    </row>
    <row r="39" spans="1:10" x14ac:dyDescent="0.25">
      <c r="A39" s="3" t="s">
        <v>143</v>
      </c>
      <c r="B39" s="3" t="s">
        <v>81</v>
      </c>
      <c r="C39" s="3">
        <v>97975</v>
      </c>
      <c r="D39" s="3">
        <v>83385</v>
      </c>
      <c r="E39" s="3">
        <v>81715</v>
      </c>
      <c r="F39" s="3">
        <v>74251</v>
      </c>
      <c r="G39" s="3">
        <v>58737</v>
      </c>
      <c r="H39" s="3">
        <v>65340</v>
      </c>
      <c r="I39" s="3">
        <v>42620</v>
      </c>
      <c r="J39" s="3">
        <v>46651</v>
      </c>
    </row>
    <row r="40" spans="1:10" x14ac:dyDescent="0.25">
      <c r="A40" s="3" t="s">
        <v>143</v>
      </c>
      <c r="B40" s="3" t="s">
        <v>82</v>
      </c>
      <c r="C40" s="3">
        <v>17333</v>
      </c>
      <c r="D40" s="3">
        <v>13092</v>
      </c>
      <c r="E40" s="3">
        <v>12918</v>
      </c>
      <c r="F40" s="3">
        <v>9476</v>
      </c>
      <c r="G40" s="3">
        <v>8271</v>
      </c>
      <c r="H40" s="3">
        <v>7146</v>
      </c>
      <c r="I40" s="3">
        <v>4309</v>
      </c>
      <c r="J40" s="3">
        <v>5085</v>
      </c>
    </row>
    <row r="41" spans="1:10" x14ac:dyDescent="0.25">
      <c r="A41" s="3" t="s">
        <v>144</v>
      </c>
      <c r="B41" s="3" t="s">
        <v>81</v>
      </c>
      <c r="C41" s="3">
        <v>93560</v>
      </c>
      <c r="D41" s="3">
        <v>91774</v>
      </c>
      <c r="E41" s="3">
        <v>53029</v>
      </c>
      <c r="F41" s="3">
        <v>64788</v>
      </c>
      <c r="G41" s="3">
        <v>28785</v>
      </c>
      <c r="H41" s="3">
        <v>38181</v>
      </c>
      <c r="I41" s="3">
        <v>35380</v>
      </c>
      <c r="J41" s="3">
        <v>27369</v>
      </c>
    </row>
    <row r="42" spans="1:10" x14ac:dyDescent="0.25">
      <c r="A42" s="3" t="s">
        <v>144</v>
      </c>
      <c r="B42" s="3" t="s">
        <v>82</v>
      </c>
      <c r="C42" s="3">
        <v>14686</v>
      </c>
      <c r="D42" s="3">
        <v>12692</v>
      </c>
      <c r="E42" s="3">
        <v>8598</v>
      </c>
      <c r="F42" s="3">
        <v>7121</v>
      </c>
      <c r="G42" s="3">
        <v>3084</v>
      </c>
      <c r="H42" s="3">
        <v>3794</v>
      </c>
      <c r="I42" s="3">
        <v>2081</v>
      </c>
      <c r="J42" s="3">
        <v>1447</v>
      </c>
    </row>
    <row r="43" spans="1:10" x14ac:dyDescent="0.25">
      <c r="A43" s="3" t="s">
        <v>145</v>
      </c>
      <c r="B43" s="3" t="s">
        <v>81</v>
      </c>
      <c r="C43" s="3"/>
      <c r="D43" s="3"/>
      <c r="E43" s="3">
        <v>19292</v>
      </c>
      <c r="F43" s="3">
        <v>7823</v>
      </c>
      <c r="G43" s="3">
        <v>768</v>
      </c>
      <c r="H43" s="3">
        <v>16049</v>
      </c>
      <c r="I43" s="3">
        <v>29112</v>
      </c>
      <c r="J43" s="3">
        <v>6397</v>
      </c>
    </row>
    <row r="44" spans="1:10" x14ac:dyDescent="0.25">
      <c r="A44" s="3" t="s">
        <v>145</v>
      </c>
      <c r="B44" s="3" t="s">
        <v>82</v>
      </c>
      <c r="C44" s="3"/>
      <c r="D44" s="3"/>
      <c r="E44" s="3">
        <v>544</v>
      </c>
      <c r="F44" s="3">
        <v>698</v>
      </c>
      <c r="G44" s="3">
        <v>201</v>
      </c>
      <c r="H44" s="3">
        <v>898</v>
      </c>
      <c r="I44" s="3">
        <v>2785</v>
      </c>
      <c r="J44" s="3">
        <v>255</v>
      </c>
    </row>
    <row r="47" spans="1:10" x14ac:dyDescent="0.25">
      <c r="A47" s="31" t="s">
        <v>80</v>
      </c>
      <c r="B47" s="31"/>
      <c r="C47" s="31"/>
      <c r="D47" s="31"/>
      <c r="E47" s="31"/>
      <c r="F47" s="31"/>
      <c r="G47" s="31"/>
      <c r="H47" s="31"/>
      <c r="I47" s="31"/>
      <c r="J47" s="31"/>
    </row>
    <row r="48" spans="1:10" x14ac:dyDescent="0.25">
      <c r="A48" s="4" t="s">
        <v>64</v>
      </c>
      <c r="B48" s="4" t="s">
        <v>5</v>
      </c>
      <c r="C48" s="4" t="s">
        <v>65</v>
      </c>
      <c r="D48" s="4" t="s">
        <v>66</v>
      </c>
      <c r="E48" s="4" t="s">
        <v>67</v>
      </c>
      <c r="F48" s="4" t="s">
        <v>68</v>
      </c>
      <c r="G48" s="4" t="s">
        <v>69</v>
      </c>
      <c r="H48" s="4" t="s">
        <v>70</v>
      </c>
      <c r="I48" s="4" t="s">
        <v>71</v>
      </c>
      <c r="J48" s="4" t="s">
        <v>72</v>
      </c>
    </row>
    <row r="49" spans="1:10" x14ac:dyDescent="0.25">
      <c r="A49" s="3" t="s">
        <v>141</v>
      </c>
      <c r="B49" s="3" t="s">
        <v>81</v>
      </c>
      <c r="C49" s="3">
        <v>38396</v>
      </c>
      <c r="D49" s="3">
        <v>39580</v>
      </c>
      <c r="E49" s="3">
        <v>41457</v>
      </c>
      <c r="F49" s="3">
        <v>48655</v>
      </c>
      <c r="G49" s="3">
        <v>60498</v>
      </c>
      <c r="H49" s="3">
        <v>53897</v>
      </c>
      <c r="I49" s="3">
        <v>50328</v>
      </c>
      <c r="J49" s="3">
        <v>54797</v>
      </c>
    </row>
    <row r="50" spans="1:10" x14ac:dyDescent="0.25">
      <c r="A50" s="3" t="s">
        <v>141</v>
      </c>
      <c r="B50" s="3" t="s">
        <v>82</v>
      </c>
      <c r="C50" s="3">
        <v>24226</v>
      </c>
      <c r="D50" s="3">
        <v>23136</v>
      </c>
      <c r="E50" s="3">
        <v>11217</v>
      </c>
      <c r="F50" s="3">
        <v>11994</v>
      </c>
      <c r="G50" s="3">
        <v>17641</v>
      </c>
      <c r="H50" s="3">
        <v>12656</v>
      </c>
      <c r="I50" s="3">
        <v>9459</v>
      </c>
      <c r="J50" s="3">
        <v>14426</v>
      </c>
    </row>
    <row r="51" spans="1:10" x14ac:dyDescent="0.25">
      <c r="A51" s="3" t="s">
        <v>142</v>
      </c>
      <c r="B51" s="3" t="s">
        <v>81</v>
      </c>
      <c r="C51" s="3">
        <v>4200</v>
      </c>
      <c r="D51" s="3">
        <v>3657</v>
      </c>
      <c r="E51" s="3">
        <v>3516</v>
      </c>
      <c r="F51" s="3">
        <v>3434</v>
      </c>
      <c r="G51" s="3">
        <v>3393</v>
      </c>
      <c r="H51" s="3">
        <v>2489</v>
      </c>
      <c r="I51" s="3">
        <v>1803</v>
      </c>
      <c r="J51" s="3">
        <v>1770</v>
      </c>
    </row>
    <row r="52" spans="1:10" x14ac:dyDescent="0.25">
      <c r="A52" s="3" t="s">
        <v>142</v>
      </c>
      <c r="B52" s="3" t="s">
        <v>82</v>
      </c>
      <c r="C52" s="3">
        <v>2813</v>
      </c>
      <c r="D52" s="3">
        <v>2068</v>
      </c>
      <c r="E52" s="3">
        <v>863</v>
      </c>
      <c r="F52" s="3">
        <v>833</v>
      </c>
      <c r="G52" s="3">
        <v>958</v>
      </c>
      <c r="H52" s="3">
        <v>607</v>
      </c>
      <c r="I52" s="3">
        <v>334</v>
      </c>
      <c r="J52" s="3">
        <v>374</v>
      </c>
    </row>
    <row r="53" spans="1:10" x14ac:dyDescent="0.25">
      <c r="A53" s="3" t="s">
        <v>143</v>
      </c>
      <c r="B53" s="3" t="s">
        <v>81</v>
      </c>
      <c r="C53" s="3">
        <v>1224</v>
      </c>
      <c r="D53" s="3">
        <v>920</v>
      </c>
      <c r="E53" s="3">
        <v>897</v>
      </c>
      <c r="F53" s="3">
        <v>798</v>
      </c>
      <c r="G53" s="3">
        <v>733</v>
      </c>
      <c r="H53" s="3">
        <v>569</v>
      </c>
      <c r="I53" s="3">
        <v>332</v>
      </c>
      <c r="J53" s="3">
        <v>339</v>
      </c>
    </row>
    <row r="54" spans="1:10" x14ac:dyDescent="0.25">
      <c r="A54" s="3" t="s">
        <v>143</v>
      </c>
      <c r="B54" s="3" t="s">
        <v>82</v>
      </c>
      <c r="C54" s="3">
        <v>859</v>
      </c>
      <c r="D54" s="3">
        <v>533</v>
      </c>
      <c r="E54" s="3">
        <v>249</v>
      </c>
      <c r="F54" s="3">
        <v>189</v>
      </c>
      <c r="G54" s="3">
        <v>212</v>
      </c>
      <c r="H54" s="3">
        <v>128</v>
      </c>
      <c r="I54" s="3">
        <v>57</v>
      </c>
      <c r="J54" s="3">
        <v>86</v>
      </c>
    </row>
    <row r="55" spans="1:10" x14ac:dyDescent="0.25">
      <c r="A55" s="3" t="s">
        <v>144</v>
      </c>
      <c r="B55" s="3" t="s">
        <v>81</v>
      </c>
      <c r="C55" s="3">
        <v>997</v>
      </c>
      <c r="D55" s="3">
        <v>958</v>
      </c>
      <c r="E55" s="3">
        <v>519</v>
      </c>
      <c r="F55" s="3">
        <v>560</v>
      </c>
      <c r="G55" s="3">
        <v>343</v>
      </c>
      <c r="H55" s="3">
        <v>347</v>
      </c>
      <c r="I55" s="3">
        <v>253</v>
      </c>
      <c r="J55" s="3">
        <v>182</v>
      </c>
    </row>
    <row r="56" spans="1:10" x14ac:dyDescent="0.25">
      <c r="A56" s="3" t="s">
        <v>144</v>
      </c>
      <c r="B56" s="3" t="s">
        <v>82</v>
      </c>
      <c r="C56" s="3">
        <v>885</v>
      </c>
      <c r="D56" s="3">
        <v>608</v>
      </c>
      <c r="E56" s="3">
        <v>180</v>
      </c>
      <c r="F56" s="3">
        <v>177</v>
      </c>
      <c r="G56" s="3">
        <v>95</v>
      </c>
      <c r="H56" s="3">
        <v>72</v>
      </c>
      <c r="I56" s="3">
        <v>29</v>
      </c>
      <c r="J56" s="3">
        <v>33</v>
      </c>
    </row>
    <row r="57" spans="1:10" x14ac:dyDescent="0.25">
      <c r="A57" s="3" t="s">
        <v>145</v>
      </c>
      <c r="B57" s="3" t="s">
        <v>81</v>
      </c>
      <c r="C57" s="3"/>
      <c r="D57" s="3"/>
      <c r="E57" s="3">
        <v>172</v>
      </c>
      <c r="F57" s="3">
        <v>75</v>
      </c>
      <c r="G57" s="3">
        <v>9</v>
      </c>
      <c r="H57" s="3">
        <v>158</v>
      </c>
      <c r="I57" s="3">
        <v>277</v>
      </c>
      <c r="J57" s="3">
        <v>42</v>
      </c>
    </row>
    <row r="58" spans="1:10" x14ac:dyDescent="0.25">
      <c r="A58" s="3" t="s">
        <v>145</v>
      </c>
      <c r="B58" s="3" t="s">
        <v>82</v>
      </c>
      <c r="C58" s="3"/>
      <c r="D58" s="3"/>
      <c r="E58" s="3">
        <v>14</v>
      </c>
      <c r="F58" s="3">
        <v>10</v>
      </c>
      <c r="G58" s="3">
        <v>5</v>
      </c>
      <c r="H58" s="3">
        <v>25</v>
      </c>
      <c r="I58" s="3">
        <v>39</v>
      </c>
      <c r="J58" s="3">
        <v>7</v>
      </c>
    </row>
  </sheetData>
  <mergeCells count="4">
    <mergeCell ref="A5:J5"/>
    <mergeCell ref="A19:J19"/>
    <mergeCell ref="A33:J33"/>
    <mergeCell ref="A47:J47"/>
  </mergeCells>
  <pageMargins left="0.7" right="0.7" top="0.75" bottom="0.75" header="0.3" footer="0.3"/>
  <pageSetup paperSize="9" orientation="portrait" horizontalDpi="300" verticalDpi="30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J338"/>
  <sheetViews>
    <sheetView workbookViewId="0"/>
  </sheetViews>
  <sheetFormatPr baseColWidth="10" defaultColWidth="11.42578125" defaultRowHeight="15" x14ac:dyDescent="0.25"/>
  <cols>
    <col min="1" max="1" width="76.7109375" bestFit="1" customWidth="1"/>
    <col min="2" max="2" width="40.42578125" bestFit="1" customWidth="1"/>
  </cols>
  <sheetData>
    <row r="1" spans="1:10" x14ac:dyDescent="0.25">
      <c r="A1" s="5" t="str">
        <f>HYPERLINK("#'Indice'!A1", "Indice")</f>
        <v>Indice</v>
      </c>
    </row>
    <row r="2" spans="1:10" x14ac:dyDescent="0.25">
      <c r="A2" s="15" t="s">
        <v>140</v>
      </c>
    </row>
    <row r="3" spans="1:10" x14ac:dyDescent="0.25">
      <c r="A3" s="8" t="s">
        <v>62</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1" t="s">
        <v>141</v>
      </c>
      <c r="B7" s="1" t="s">
        <v>83</v>
      </c>
      <c r="C7" s="1">
        <v>78.956645727157607</v>
      </c>
      <c r="D7" s="1">
        <v>85.520285367965698</v>
      </c>
      <c r="E7" s="1">
        <v>86.957019567489596</v>
      </c>
      <c r="F7" s="1">
        <v>87.017834186553998</v>
      </c>
      <c r="G7" s="1">
        <v>91.430628299713106</v>
      </c>
      <c r="H7" s="1">
        <v>91.686862707138104</v>
      </c>
      <c r="I7" s="1">
        <v>92.628264427185101</v>
      </c>
      <c r="J7" s="1">
        <v>94.332444667816205</v>
      </c>
    </row>
    <row r="8" spans="1:10" x14ac:dyDescent="0.25">
      <c r="A8" s="1" t="s">
        <v>141</v>
      </c>
      <c r="B8" s="1" t="s">
        <v>84</v>
      </c>
      <c r="C8" s="1">
        <v>81.476980447769193</v>
      </c>
      <c r="D8" s="1">
        <v>80.912607908248901</v>
      </c>
      <c r="E8" s="1">
        <v>84.201246500015301</v>
      </c>
      <c r="F8" s="1">
        <v>87.441360950469999</v>
      </c>
      <c r="G8" s="1">
        <v>88.740342855453505</v>
      </c>
      <c r="H8" s="1">
        <v>85.690915584564195</v>
      </c>
      <c r="I8" s="1">
        <v>90.544295310974107</v>
      </c>
      <c r="J8" s="1">
        <v>92.332619428634601</v>
      </c>
    </row>
    <row r="9" spans="1:10" x14ac:dyDescent="0.25">
      <c r="A9" s="1" t="s">
        <v>141</v>
      </c>
      <c r="B9" s="1" t="s">
        <v>85</v>
      </c>
      <c r="C9" s="1">
        <v>79.735052585601807</v>
      </c>
      <c r="D9" s="1">
        <v>82.865548133850098</v>
      </c>
      <c r="E9" s="1">
        <v>85.869938135147095</v>
      </c>
      <c r="F9" s="1">
        <v>88.923841714858995</v>
      </c>
      <c r="G9" s="1">
        <v>89.270234107971206</v>
      </c>
      <c r="H9" s="1">
        <v>92.335683107376099</v>
      </c>
      <c r="I9" s="1">
        <v>93.425905704498305</v>
      </c>
      <c r="J9" s="1">
        <v>94.719958305358901</v>
      </c>
    </row>
    <row r="10" spans="1:10" x14ac:dyDescent="0.25">
      <c r="A10" s="1" t="s">
        <v>141</v>
      </c>
      <c r="B10" s="1" t="s">
        <v>86</v>
      </c>
      <c r="C10" s="1">
        <v>82.612234354019193</v>
      </c>
      <c r="D10" s="1">
        <v>84.348624944686904</v>
      </c>
      <c r="E10" s="1">
        <v>87.577378749847398</v>
      </c>
      <c r="F10" s="1">
        <v>88.762527704238906</v>
      </c>
      <c r="G10" s="1">
        <v>90.916460752487197</v>
      </c>
      <c r="H10" s="1">
        <v>93.375104665756197</v>
      </c>
      <c r="I10" s="1">
        <v>94.725841283798204</v>
      </c>
      <c r="J10" s="1">
        <v>94.6816921234131</v>
      </c>
    </row>
    <row r="11" spans="1:10" x14ac:dyDescent="0.25">
      <c r="A11" s="1" t="s">
        <v>141</v>
      </c>
      <c r="B11" s="1" t="s">
        <v>87</v>
      </c>
      <c r="C11" s="1">
        <v>85.370129346847506</v>
      </c>
      <c r="D11" s="1">
        <v>88.786345720291095</v>
      </c>
      <c r="E11" s="1">
        <v>89.1845285892487</v>
      </c>
      <c r="F11" s="1">
        <v>91.497927904129</v>
      </c>
      <c r="G11" s="1">
        <v>93.608140945434599</v>
      </c>
      <c r="H11" s="1">
        <v>93.218600749969497</v>
      </c>
      <c r="I11" s="1">
        <v>95.977276563644395</v>
      </c>
      <c r="J11" s="1">
        <v>97.156208753585801</v>
      </c>
    </row>
    <row r="12" spans="1:10" x14ac:dyDescent="0.25">
      <c r="A12" s="1" t="s">
        <v>141</v>
      </c>
      <c r="B12" s="1" t="s">
        <v>88</v>
      </c>
      <c r="C12" s="1">
        <v>86.644506454467802</v>
      </c>
      <c r="D12" s="1">
        <v>90.013378858566298</v>
      </c>
      <c r="E12" s="1">
        <v>92.132669687271104</v>
      </c>
      <c r="F12" s="1">
        <v>92.848110198974595</v>
      </c>
      <c r="G12" s="1">
        <v>94.644337892532306</v>
      </c>
      <c r="H12" s="1">
        <v>95.289647579193101</v>
      </c>
      <c r="I12" s="1">
        <v>95.475465059280396</v>
      </c>
      <c r="J12" s="1">
        <v>96.604853868484497</v>
      </c>
    </row>
    <row r="13" spans="1:10" x14ac:dyDescent="0.25">
      <c r="A13" s="1" t="s">
        <v>141</v>
      </c>
      <c r="B13" s="1" t="s">
        <v>89</v>
      </c>
      <c r="C13" s="1">
        <v>86.682969331741305</v>
      </c>
      <c r="D13" s="1">
        <v>88.5347127914429</v>
      </c>
      <c r="E13" s="1">
        <v>88.8246715068817</v>
      </c>
      <c r="F13" s="1">
        <v>89.130067825317397</v>
      </c>
      <c r="G13" s="1">
        <v>92.184835672378497</v>
      </c>
      <c r="H13" s="1">
        <v>91.335141658783002</v>
      </c>
      <c r="I13" s="1">
        <v>93.536150455474896</v>
      </c>
      <c r="J13" s="1">
        <v>93.702274560928302</v>
      </c>
    </row>
    <row r="14" spans="1:10" x14ac:dyDescent="0.25">
      <c r="A14" s="1" t="s">
        <v>141</v>
      </c>
      <c r="B14" s="1" t="s">
        <v>90</v>
      </c>
      <c r="C14" s="1">
        <v>88.355183601379395</v>
      </c>
      <c r="D14" s="1">
        <v>88.791429996490507</v>
      </c>
      <c r="E14" s="1">
        <v>88.786607980728107</v>
      </c>
      <c r="F14" s="1">
        <v>91.810357570648193</v>
      </c>
      <c r="G14" s="1">
        <v>93.540942668914795</v>
      </c>
      <c r="H14" s="1">
        <v>94.392400979995699</v>
      </c>
      <c r="I14" s="1">
        <v>95.809465646743803</v>
      </c>
      <c r="J14" s="1">
        <v>96.594303846359296</v>
      </c>
    </row>
    <row r="15" spans="1:10" x14ac:dyDescent="0.25">
      <c r="A15" s="1" t="s">
        <v>141</v>
      </c>
      <c r="B15" s="1" t="s">
        <v>91</v>
      </c>
      <c r="C15" s="1">
        <v>84.848010540008502</v>
      </c>
      <c r="D15" s="1">
        <v>88.681393861770601</v>
      </c>
      <c r="E15" s="1">
        <v>85.681766271591201</v>
      </c>
      <c r="F15" s="1">
        <v>90.879744291305499</v>
      </c>
      <c r="G15" s="1">
        <v>92.477726936340304</v>
      </c>
      <c r="H15" s="1">
        <v>93.7640190124512</v>
      </c>
      <c r="I15" s="1">
        <v>95.012843608856201</v>
      </c>
      <c r="J15" s="1">
        <v>96.144688129425006</v>
      </c>
    </row>
    <row r="16" spans="1:10" x14ac:dyDescent="0.25">
      <c r="A16" s="1" t="s">
        <v>141</v>
      </c>
      <c r="B16" s="1" t="s">
        <v>92</v>
      </c>
      <c r="C16" s="1"/>
      <c r="D16" s="1"/>
      <c r="E16" s="1"/>
      <c r="F16" s="1"/>
      <c r="G16" s="1"/>
      <c r="H16" s="1">
        <v>94.324833154678302</v>
      </c>
      <c r="I16" s="1">
        <v>96.460419893264799</v>
      </c>
      <c r="J16" s="1">
        <v>97.438800334930406</v>
      </c>
    </row>
    <row r="17" spans="1:10" x14ac:dyDescent="0.25">
      <c r="A17" s="1" t="s">
        <v>141</v>
      </c>
      <c r="B17" s="1" t="s">
        <v>93</v>
      </c>
      <c r="C17" s="1">
        <v>85.4400634765625</v>
      </c>
      <c r="D17" s="1">
        <v>88.755273818969698</v>
      </c>
      <c r="E17" s="1">
        <v>89.593756198883099</v>
      </c>
      <c r="F17" s="1">
        <v>91.840672492981</v>
      </c>
      <c r="G17" s="1">
        <v>94.012999534606905</v>
      </c>
      <c r="H17" s="1">
        <v>94.638001918792696</v>
      </c>
      <c r="I17" s="1">
        <v>95.552533864975004</v>
      </c>
      <c r="J17" s="1">
        <v>97.213184833526597</v>
      </c>
    </row>
    <row r="18" spans="1:10" x14ac:dyDescent="0.25">
      <c r="A18" s="1" t="s">
        <v>141</v>
      </c>
      <c r="B18" s="1" t="s">
        <v>94</v>
      </c>
      <c r="C18" s="1">
        <v>86.996614933013902</v>
      </c>
      <c r="D18" s="1">
        <v>87.401652336120605</v>
      </c>
      <c r="E18" s="1">
        <v>89.999538660049396</v>
      </c>
      <c r="F18" s="1">
        <v>91.139090061187702</v>
      </c>
      <c r="G18" s="1">
        <v>92.733943462371798</v>
      </c>
      <c r="H18" s="1">
        <v>93.354785442352295</v>
      </c>
      <c r="I18" s="1">
        <v>94.616144895553603</v>
      </c>
      <c r="J18" s="1">
        <v>96.031200885772705</v>
      </c>
    </row>
    <row r="19" spans="1:10" x14ac:dyDescent="0.25">
      <c r="A19" s="1" t="s">
        <v>141</v>
      </c>
      <c r="B19" s="1" t="s">
        <v>95</v>
      </c>
      <c r="C19" s="1">
        <v>86.881351470947294</v>
      </c>
      <c r="D19" s="1">
        <v>87.925231456756606</v>
      </c>
      <c r="E19" s="1">
        <v>91.812473535537706</v>
      </c>
      <c r="F19" s="1">
        <v>93.542462587356596</v>
      </c>
      <c r="G19" s="1">
        <v>94.331133365631104</v>
      </c>
      <c r="H19" s="1">
        <v>94.933468103408799</v>
      </c>
      <c r="I19" s="1">
        <v>95.8244144916534</v>
      </c>
      <c r="J19" s="1">
        <v>96.672397851943998</v>
      </c>
    </row>
    <row r="20" spans="1:10" x14ac:dyDescent="0.25">
      <c r="A20" s="1" t="s">
        <v>141</v>
      </c>
      <c r="B20" s="1" t="s">
        <v>96</v>
      </c>
      <c r="C20" s="1">
        <v>87.325578927993803</v>
      </c>
      <c r="D20" s="1">
        <v>88.417869806289701</v>
      </c>
      <c r="E20" s="1">
        <v>91.949844360351605</v>
      </c>
      <c r="F20" s="1">
        <v>91.967016458511395</v>
      </c>
      <c r="G20" s="1">
        <v>94.371849298477201</v>
      </c>
      <c r="H20" s="1">
        <v>94.5190846920013</v>
      </c>
      <c r="I20" s="1">
        <v>95.940285921096802</v>
      </c>
      <c r="J20" s="1">
        <v>96.804314851760907</v>
      </c>
    </row>
    <row r="21" spans="1:10" x14ac:dyDescent="0.25">
      <c r="A21" s="1" t="s">
        <v>141</v>
      </c>
      <c r="B21" s="1" t="s">
        <v>97</v>
      </c>
      <c r="C21" s="1">
        <v>87.242668867111206</v>
      </c>
      <c r="D21" s="1">
        <v>87.737500667571993</v>
      </c>
      <c r="E21" s="1">
        <v>90.211999416351304</v>
      </c>
      <c r="F21" s="1">
        <v>92.162251472473102</v>
      </c>
      <c r="G21" s="1">
        <v>94.235032796859699</v>
      </c>
      <c r="H21" s="1">
        <v>95.816773176193195</v>
      </c>
      <c r="I21" s="1">
        <v>96.298295259475694</v>
      </c>
      <c r="J21" s="1">
        <v>95.589894056320205</v>
      </c>
    </row>
    <row r="22" spans="1:10" x14ac:dyDescent="0.25">
      <c r="A22" s="1" t="s">
        <v>141</v>
      </c>
      <c r="B22" s="1" t="s">
        <v>98</v>
      </c>
      <c r="C22" s="1">
        <v>94.811528921127305</v>
      </c>
      <c r="D22" s="1">
        <v>88.720631599426298</v>
      </c>
      <c r="E22" s="1">
        <v>93.2221710681915</v>
      </c>
      <c r="F22" s="1">
        <v>94.250512123107896</v>
      </c>
      <c r="G22" s="1">
        <v>97.061473131179795</v>
      </c>
      <c r="H22" s="1">
        <v>95.568388700485201</v>
      </c>
      <c r="I22" s="1">
        <v>96.649974584579496</v>
      </c>
      <c r="J22" s="1">
        <v>96.997171640396104</v>
      </c>
    </row>
    <row r="23" spans="1:10" x14ac:dyDescent="0.25">
      <c r="A23" s="1" t="s">
        <v>142</v>
      </c>
      <c r="B23" s="1" t="s">
        <v>83</v>
      </c>
      <c r="C23" s="1">
        <v>11.585060507059101</v>
      </c>
      <c r="D23" s="1">
        <v>8.1368707120418495</v>
      </c>
      <c r="E23" s="1">
        <v>8.1906907260417903</v>
      </c>
      <c r="F23" s="1">
        <v>7.3908828198909804</v>
      </c>
      <c r="G23" s="1">
        <v>5.9087634086608896</v>
      </c>
      <c r="H23" s="1">
        <v>4.89068403840065</v>
      </c>
      <c r="I23" s="1">
        <v>4.52169217169285</v>
      </c>
      <c r="J23" s="1">
        <v>4.0503937751054799</v>
      </c>
    </row>
    <row r="24" spans="1:10" x14ac:dyDescent="0.25">
      <c r="A24" s="1" t="s">
        <v>142</v>
      </c>
      <c r="B24" s="1" t="s">
        <v>84</v>
      </c>
      <c r="C24" s="1">
        <v>8.6050003767013497</v>
      </c>
      <c r="D24" s="1">
        <v>10.252867639064799</v>
      </c>
      <c r="E24" s="1">
        <v>10.6722235679626</v>
      </c>
      <c r="F24" s="1">
        <v>7.22310319542885</v>
      </c>
      <c r="G24" s="1">
        <v>7.1147620677947998</v>
      </c>
      <c r="H24" s="1">
        <v>8.32274034619331</v>
      </c>
      <c r="I24" s="1">
        <v>5.6887976825237301</v>
      </c>
      <c r="J24" s="1">
        <v>6.0687817633151999</v>
      </c>
    </row>
    <row r="25" spans="1:10" x14ac:dyDescent="0.25">
      <c r="A25" s="1" t="s">
        <v>142</v>
      </c>
      <c r="B25" s="1" t="s">
        <v>85</v>
      </c>
      <c r="C25" s="1">
        <v>12.369364500045799</v>
      </c>
      <c r="D25" s="1">
        <v>9.1269753873348201</v>
      </c>
      <c r="E25" s="1">
        <v>9.0902581810951197</v>
      </c>
      <c r="F25" s="1">
        <v>6.6674113273620597</v>
      </c>
      <c r="G25" s="1">
        <v>7.3774397373199498</v>
      </c>
      <c r="H25" s="1">
        <v>4.6062927693128604</v>
      </c>
      <c r="I25" s="1">
        <v>4.1724044829607001</v>
      </c>
      <c r="J25" s="1">
        <v>3.79051677882671</v>
      </c>
    </row>
    <row r="26" spans="1:10" x14ac:dyDescent="0.25">
      <c r="A26" s="1" t="s">
        <v>142</v>
      </c>
      <c r="B26" s="1" t="s">
        <v>86</v>
      </c>
      <c r="C26" s="1">
        <v>11.3445438444614</v>
      </c>
      <c r="D26" s="1">
        <v>9.2403814196586591</v>
      </c>
      <c r="E26" s="1">
        <v>8.6110942065715808</v>
      </c>
      <c r="F26" s="1">
        <v>9.1334618628025108</v>
      </c>
      <c r="G26" s="1">
        <v>6.7041911184787804</v>
      </c>
      <c r="H26" s="1">
        <v>4.7196373343467704</v>
      </c>
      <c r="I26" s="1">
        <v>3.5860795527696601</v>
      </c>
      <c r="J26" s="1">
        <v>3.7721227854490298</v>
      </c>
    </row>
    <row r="27" spans="1:10" x14ac:dyDescent="0.25">
      <c r="A27" s="1" t="s">
        <v>142</v>
      </c>
      <c r="B27" s="1" t="s">
        <v>87</v>
      </c>
      <c r="C27" s="1">
        <v>10.5672344565392</v>
      </c>
      <c r="D27" s="1">
        <v>7.49675333499908</v>
      </c>
      <c r="E27" s="1">
        <v>7.5756698846816999</v>
      </c>
      <c r="F27" s="1">
        <v>6.8021304905414599</v>
      </c>
      <c r="G27" s="1">
        <v>4.9237795174121901</v>
      </c>
      <c r="H27" s="1">
        <v>4.7543168067932102</v>
      </c>
      <c r="I27" s="1">
        <v>2.89394948631525</v>
      </c>
      <c r="J27" s="1">
        <v>2.18922458589077</v>
      </c>
    </row>
    <row r="28" spans="1:10" x14ac:dyDescent="0.25">
      <c r="A28" s="1" t="s">
        <v>142</v>
      </c>
      <c r="B28" s="1" t="s">
        <v>88</v>
      </c>
      <c r="C28" s="1">
        <v>9.4278790056705493</v>
      </c>
      <c r="D28" s="1">
        <v>6.55079185962677</v>
      </c>
      <c r="E28" s="1">
        <v>5.5573720484972</v>
      </c>
      <c r="F28" s="1">
        <v>5.1457535475492504</v>
      </c>
      <c r="G28" s="1">
        <v>4.24613356590271</v>
      </c>
      <c r="H28" s="1">
        <v>3.4978594630956601</v>
      </c>
      <c r="I28" s="1">
        <v>3.4209273755550398</v>
      </c>
      <c r="J28" s="1">
        <v>2.6831069961190201</v>
      </c>
    </row>
    <row r="29" spans="1:10" x14ac:dyDescent="0.25">
      <c r="A29" s="1" t="s">
        <v>142</v>
      </c>
      <c r="B29" s="1" t="s">
        <v>89</v>
      </c>
      <c r="C29" s="1">
        <v>8.19332003593445</v>
      </c>
      <c r="D29" s="1">
        <v>7.19887018203735</v>
      </c>
      <c r="E29" s="1">
        <v>7.5036779046058699</v>
      </c>
      <c r="F29" s="1">
        <v>6.9446027278900102</v>
      </c>
      <c r="G29" s="1">
        <v>5.7969950139522597</v>
      </c>
      <c r="H29" s="1">
        <v>5.7806175202131298</v>
      </c>
      <c r="I29" s="1">
        <v>4.1507519781589499</v>
      </c>
      <c r="J29" s="1">
        <v>4.3547827750444403</v>
      </c>
    </row>
    <row r="30" spans="1:10" x14ac:dyDescent="0.25">
      <c r="A30" s="1" t="s">
        <v>142</v>
      </c>
      <c r="B30" s="1" t="s">
        <v>90</v>
      </c>
      <c r="C30" s="1">
        <v>8.0467134714126605</v>
      </c>
      <c r="D30" s="1">
        <v>7.7642336487770098</v>
      </c>
      <c r="E30" s="1">
        <v>8.6621716618537903</v>
      </c>
      <c r="F30" s="1">
        <v>5.6961286813020697</v>
      </c>
      <c r="G30" s="1">
        <v>5.1841985434293703</v>
      </c>
      <c r="H30" s="1">
        <v>4.4230952858924901</v>
      </c>
      <c r="I30" s="1">
        <v>3.15223932266235</v>
      </c>
      <c r="J30" s="1">
        <v>2.78372243046761</v>
      </c>
    </row>
    <row r="31" spans="1:10" x14ac:dyDescent="0.25">
      <c r="A31" s="1" t="s">
        <v>142</v>
      </c>
      <c r="B31" s="1" t="s">
        <v>91</v>
      </c>
      <c r="C31" s="1">
        <v>9.81485620141029</v>
      </c>
      <c r="D31" s="1">
        <v>8.2653477787971497</v>
      </c>
      <c r="E31" s="1">
        <v>8.1544153392314893</v>
      </c>
      <c r="F31" s="1">
        <v>6.7540116608142897</v>
      </c>
      <c r="G31" s="1">
        <v>5.5128201842308</v>
      </c>
      <c r="H31" s="1">
        <v>4.61550392210484</v>
      </c>
      <c r="I31" s="1">
        <v>3.59693244099617</v>
      </c>
      <c r="J31" s="1">
        <v>3.1410466879606198</v>
      </c>
    </row>
    <row r="32" spans="1:10" x14ac:dyDescent="0.25">
      <c r="A32" s="1" t="s">
        <v>142</v>
      </c>
      <c r="B32" s="1" t="s">
        <v>92</v>
      </c>
      <c r="C32" s="1"/>
      <c r="D32" s="1"/>
      <c r="E32" s="1"/>
      <c r="F32" s="1"/>
      <c r="G32" s="1"/>
      <c r="H32" s="1">
        <v>3.77029068768024</v>
      </c>
      <c r="I32" s="1">
        <v>2.3700729012489301</v>
      </c>
      <c r="J32" s="1">
        <v>2.11037863045931</v>
      </c>
    </row>
    <row r="33" spans="1:10" x14ac:dyDescent="0.25">
      <c r="A33" s="1" t="s">
        <v>142</v>
      </c>
      <c r="B33" s="1" t="s">
        <v>93</v>
      </c>
      <c r="C33" s="1">
        <v>9.13691446185112</v>
      </c>
      <c r="D33" s="1">
        <v>7.4895031750202197</v>
      </c>
      <c r="E33" s="1">
        <v>7.0565730333328203</v>
      </c>
      <c r="F33" s="1">
        <v>6.0353193432092702</v>
      </c>
      <c r="G33" s="1">
        <v>4.7687429934740102</v>
      </c>
      <c r="H33" s="1">
        <v>3.8936585187912001</v>
      </c>
      <c r="I33" s="1">
        <v>3.3155139535665499</v>
      </c>
      <c r="J33" s="1">
        <v>2.2599387913942302</v>
      </c>
    </row>
    <row r="34" spans="1:10" x14ac:dyDescent="0.25">
      <c r="A34" s="1" t="s">
        <v>142</v>
      </c>
      <c r="B34" s="1" t="s">
        <v>94</v>
      </c>
      <c r="C34" s="1">
        <v>8.2770578563213295</v>
      </c>
      <c r="D34" s="1">
        <v>7.5146414339542398</v>
      </c>
      <c r="E34" s="1">
        <v>7.3603101074695596</v>
      </c>
      <c r="F34" s="1">
        <v>6.7413553595542899</v>
      </c>
      <c r="G34" s="1">
        <v>5.5245313793420801</v>
      </c>
      <c r="H34" s="1">
        <v>4.9552295356988898</v>
      </c>
      <c r="I34" s="1">
        <v>4.13715988397598</v>
      </c>
      <c r="J34" s="1">
        <v>3.32368016242981</v>
      </c>
    </row>
    <row r="35" spans="1:10" x14ac:dyDescent="0.25">
      <c r="A35" s="1" t="s">
        <v>142</v>
      </c>
      <c r="B35" s="1" t="s">
        <v>95</v>
      </c>
      <c r="C35" s="1">
        <v>8.6701951920986193</v>
      </c>
      <c r="D35" s="1">
        <v>8.9472092688083595</v>
      </c>
      <c r="E35" s="1">
        <v>5.8624293655157098</v>
      </c>
      <c r="F35" s="1">
        <v>4.9043774604797399</v>
      </c>
      <c r="G35" s="1">
        <v>4.3798085302114496</v>
      </c>
      <c r="H35" s="1">
        <v>3.7163104861974698</v>
      </c>
      <c r="I35" s="1">
        <v>3.0455557629466101</v>
      </c>
      <c r="J35" s="1">
        <v>2.7982873842120202</v>
      </c>
    </row>
    <row r="36" spans="1:10" x14ac:dyDescent="0.25">
      <c r="A36" s="1" t="s">
        <v>142</v>
      </c>
      <c r="B36" s="1" t="s">
        <v>96</v>
      </c>
      <c r="C36" s="1">
        <v>7.9082012176513699</v>
      </c>
      <c r="D36" s="1">
        <v>7.4076265096664402</v>
      </c>
      <c r="E36" s="1">
        <v>6.0860857367515599</v>
      </c>
      <c r="F36" s="1">
        <v>5.5976759642362603</v>
      </c>
      <c r="G36" s="1">
        <v>4.3221496045589403</v>
      </c>
      <c r="H36" s="1">
        <v>4.2678158730268496</v>
      </c>
      <c r="I36" s="1">
        <v>2.96847727149725</v>
      </c>
      <c r="J36" s="1">
        <v>2.59460639208555</v>
      </c>
    </row>
    <row r="37" spans="1:10" x14ac:dyDescent="0.25">
      <c r="A37" s="1" t="s">
        <v>142</v>
      </c>
      <c r="B37" s="1" t="s">
        <v>97</v>
      </c>
      <c r="C37" s="1">
        <v>7.5076021254062697</v>
      </c>
      <c r="D37" s="1">
        <v>8.07016417384148</v>
      </c>
      <c r="E37" s="1">
        <v>7.3861896991729701</v>
      </c>
      <c r="F37" s="1">
        <v>5.4152265191078204</v>
      </c>
      <c r="G37" s="1">
        <v>4.5047573745250702</v>
      </c>
      <c r="H37" s="1">
        <v>3.1360756605863598</v>
      </c>
      <c r="I37" s="1">
        <v>3.0671991407871202</v>
      </c>
      <c r="J37" s="1">
        <v>2.9090017080306998</v>
      </c>
    </row>
    <row r="38" spans="1:10" x14ac:dyDescent="0.25">
      <c r="A38" s="1" t="s">
        <v>142</v>
      </c>
      <c r="B38" s="1" t="s">
        <v>98</v>
      </c>
      <c r="C38" s="1">
        <v>4.1120946407318097</v>
      </c>
      <c r="D38" s="1">
        <v>9.4126731157302892</v>
      </c>
      <c r="E38" s="1">
        <v>4.2552400380373001</v>
      </c>
      <c r="F38" s="1">
        <v>4.3611571192741403</v>
      </c>
      <c r="G38" s="1">
        <v>2.5763114914298102</v>
      </c>
      <c r="H38" s="1">
        <v>3.4932520240545299</v>
      </c>
      <c r="I38" s="1">
        <v>2.2398864850401901</v>
      </c>
      <c r="J38" s="1">
        <v>2.3902095854282401</v>
      </c>
    </row>
    <row r="39" spans="1:10" x14ac:dyDescent="0.25">
      <c r="A39" s="1" t="s">
        <v>143</v>
      </c>
      <c r="B39" s="1" t="s">
        <v>83</v>
      </c>
      <c r="C39" s="1">
        <v>2.6894964277744302</v>
      </c>
      <c r="D39" s="1">
        <v>3.1169166788458802</v>
      </c>
      <c r="E39" s="1">
        <v>2.6108849793672602</v>
      </c>
      <c r="F39" s="1">
        <v>2.9068119823932599</v>
      </c>
      <c r="G39" s="1">
        <v>2.067512832582</v>
      </c>
      <c r="H39" s="1">
        <v>2.0709110423922499</v>
      </c>
      <c r="I39" s="1">
        <v>1.34691316634417</v>
      </c>
      <c r="J39" s="1">
        <v>0.95323724672198296</v>
      </c>
    </row>
    <row r="40" spans="1:10" x14ac:dyDescent="0.25">
      <c r="A40" s="1" t="s">
        <v>143</v>
      </c>
      <c r="B40" s="1" t="s">
        <v>84</v>
      </c>
      <c r="C40" s="1">
        <v>4.5525345951318696</v>
      </c>
      <c r="D40" s="1">
        <v>4.0420811623334902</v>
      </c>
      <c r="E40" s="1">
        <v>2.5463549420237501</v>
      </c>
      <c r="F40" s="1">
        <v>2.3089975118637098</v>
      </c>
      <c r="G40" s="1">
        <v>2.4394605308771098</v>
      </c>
      <c r="H40" s="1">
        <v>2.4073472246527698</v>
      </c>
      <c r="I40" s="1">
        <v>1.20918983593583</v>
      </c>
      <c r="J40" s="1">
        <v>1.17452787235379</v>
      </c>
    </row>
    <row r="41" spans="1:10" x14ac:dyDescent="0.25">
      <c r="A41" s="1" t="s">
        <v>143</v>
      </c>
      <c r="B41" s="1" t="s">
        <v>85</v>
      </c>
      <c r="C41" s="1">
        <v>2.8402648866176601</v>
      </c>
      <c r="D41" s="1">
        <v>3.03548499941826</v>
      </c>
      <c r="E41" s="1">
        <v>2.7747223153710401</v>
      </c>
      <c r="F41" s="1">
        <v>2.1717952564358698</v>
      </c>
      <c r="G41" s="1">
        <v>2.5138271972537001</v>
      </c>
      <c r="H41" s="1">
        <v>0.83979675546288501</v>
      </c>
      <c r="I41" s="1">
        <v>0.80720502883195899</v>
      </c>
      <c r="J41" s="1">
        <v>0.92849861830472902</v>
      </c>
    </row>
    <row r="42" spans="1:10" x14ac:dyDescent="0.25">
      <c r="A42" s="1" t="s">
        <v>143</v>
      </c>
      <c r="B42" s="1" t="s">
        <v>86</v>
      </c>
      <c r="C42" s="1">
        <v>3.1317055225372301</v>
      </c>
      <c r="D42" s="1">
        <v>3.3020935952663399</v>
      </c>
      <c r="E42" s="1">
        <v>1.91357657313347</v>
      </c>
      <c r="F42" s="1">
        <v>1.53478849679232</v>
      </c>
      <c r="G42" s="1">
        <v>1.8062042072415401</v>
      </c>
      <c r="H42" s="1">
        <v>1.0852093808352901</v>
      </c>
      <c r="I42" s="1">
        <v>0.59126014821231399</v>
      </c>
      <c r="J42" s="1">
        <v>0.85585983470082305</v>
      </c>
    </row>
    <row r="43" spans="1:10" x14ac:dyDescent="0.25">
      <c r="A43" s="1" t="s">
        <v>143</v>
      </c>
      <c r="B43" s="1" t="s">
        <v>87</v>
      </c>
      <c r="C43" s="1">
        <v>2.14897487312555</v>
      </c>
      <c r="D43" s="1">
        <v>2.03465614467859</v>
      </c>
      <c r="E43" s="1">
        <v>1.6029551625251801</v>
      </c>
      <c r="F43" s="1">
        <v>1.0354264639318</v>
      </c>
      <c r="G43" s="1">
        <v>1.1504562571644801</v>
      </c>
      <c r="H43" s="1">
        <v>1.43289715051651</v>
      </c>
      <c r="I43" s="1">
        <v>0.42558079585433001</v>
      </c>
      <c r="J43" s="1">
        <v>0.41404827497899499</v>
      </c>
    </row>
    <row r="44" spans="1:10" x14ac:dyDescent="0.25">
      <c r="A44" s="1" t="s">
        <v>143</v>
      </c>
      <c r="B44" s="1" t="s">
        <v>88</v>
      </c>
      <c r="C44" s="1">
        <v>2.25912630558014</v>
      </c>
      <c r="D44" s="1">
        <v>1.65869798511267</v>
      </c>
      <c r="E44" s="1">
        <v>0.89186783879995302</v>
      </c>
      <c r="F44" s="1">
        <v>1.1764540337026099</v>
      </c>
      <c r="G44" s="1">
        <v>0.710436096414924</v>
      </c>
      <c r="H44" s="1">
        <v>0.60019707307219505</v>
      </c>
      <c r="I44" s="1">
        <v>0.235733925364912</v>
      </c>
      <c r="J44" s="1">
        <v>0.38590505719184898</v>
      </c>
    </row>
    <row r="45" spans="1:10" x14ac:dyDescent="0.25">
      <c r="A45" s="1" t="s">
        <v>143</v>
      </c>
      <c r="B45" s="1" t="s">
        <v>89</v>
      </c>
      <c r="C45" s="1">
        <v>2.4912312626838702</v>
      </c>
      <c r="D45" s="1">
        <v>1.96714736521244</v>
      </c>
      <c r="E45" s="1">
        <v>1.8681740388274199</v>
      </c>
      <c r="F45" s="1">
        <v>1.7950635403394699</v>
      </c>
      <c r="G45" s="1">
        <v>1.29760708659887</v>
      </c>
      <c r="H45" s="1">
        <v>1.6454111784696599</v>
      </c>
      <c r="I45" s="1">
        <v>0.97473021596670195</v>
      </c>
      <c r="J45" s="1">
        <v>1.0860562324523899</v>
      </c>
    </row>
    <row r="46" spans="1:10" x14ac:dyDescent="0.25">
      <c r="A46" s="1" t="s">
        <v>143</v>
      </c>
      <c r="B46" s="1" t="s">
        <v>90</v>
      </c>
      <c r="C46" s="1">
        <v>2.1688373759388901</v>
      </c>
      <c r="D46" s="1">
        <v>1.5274683013558401</v>
      </c>
      <c r="E46" s="1">
        <v>1.4884306117892301</v>
      </c>
      <c r="F46" s="1">
        <v>1.16484379395843</v>
      </c>
      <c r="G46" s="1">
        <v>0.919646956026554</v>
      </c>
      <c r="H46" s="1">
        <v>0.85424724966287602</v>
      </c>
      <c r="I46" s="1">
        <v>0.472318800166249</v>
      </c>
      <c r="J46" s="1">
        <v>0.413115695118904</v>
      </c>
    </row>
    <row r="47" spans="1:10" x14ac:dyDescent="0.25">
      <c r="A47" s="1" t="s">
        <v>143</v>
      </c>
      <c r="B47" s="1" t="s">
        <v>91</v>
      </c>
      <c r="C47" s="1">
        <v>3.07890027761459</v>
      </c>
      <c r="D47" s="1">
        <v>1.81663706898689</v>
      </c>
      <c r="E47" s="1">
        <v>3.2057456672191602</v>
      </c>
      <c r="F47" s="1">
        <v>1.3309009373188001</v>
      </c>
      <c r="G47" s="1">
        <v>1.3640057295560799</v>
      </c>
      <c r="H47" s="1">
        <v>0.970680452883244</v>
      </c>
      <c r="I47" s="1">
        <v>0.54784044623374895</v>
      </c>
      <c r="J47" s="1">
        <v>0.53429817780852296</v>
      </c>
    </row>
    <row r="48" spans="1:10" x14ac:dyDescent="0.25">
      <c r="A48" s="1" t="s">
        <v>143</v>
      </c>
      <c r="B48" s="1" t="s">
        <v>92</v>
      </c>
      <c r="C48" s="1"/>
      <c r="D48" s="1"/>
      <c r="E48" s="1"/>
      <c r="F48" s="1"/>
      <c r="G48" s="1"/>
      <c r="H48" s="1">
        <v>0.94825262203812599</v>
      </c>
      <c r="I48" s="1">
        <v>0.51793358288705305</v>
      </c>
      <c r="J48" s="1">
        <v>0.37792425137013202</v>
      </c>
    </row>
    <row r="49" spans="1:10" x14ac:dyDescent="0.25">
      <c r="A49" s="1" t="s">
        <v>143</v>
      </c>
      <c r="B49" s="1" t="s">
        <v>93</v>
      </c>
      <c r="C49" s="1">
        <v>3.36453653872013</v>
      </c>
      <c r="D49" s="1">
        <v>1.7764840275049201</v>
      </c>
      <c r="E49" s="1">
        <v>2.2966630756855002</v>
      </c>
      <c r="F49" s="1">
        <v>1.4064873568713701</v>
      </c>
      <c r="G49" s="1">
        <v>0.85298707708716404</v>
      </c>
      <c r="H49" s="1">
        <v>0.77635752968490102</v>
      </c>
      <c r="I49" s="1">
        <v>0.45128553174436098</v>
      </c>
      <c r="J49" s="1">
        <v>0.37801440339535503</v>
      </c>
    </row>
    <row r="50" spans="1:10" x14ac:dyDescent="0.25">
      <c r="A50" s="1" t="s">
        <v>143</v>
      </c>
      <c r="B50" s="1" t="s">
        <v>94</v>
      </c>
      <c r="C50" s="1">
        <v>2.3837644606828698</v>
      </c>
      <c r="D50" s="1">
        <v>2.5407435372471801</v>
      </c>
      <c r="E50" s="1">
        <v>1.66803989559412</v>
      </c>
      <c r="F50" s="1">
        <v>1.43411019816995</v>
      </c>
      <c r="G50" s="1">
        <v>1.2718253768980501</v>
      </c>
      <c r="H50" s="1">
        <v>0.84438752382993698</v>
      </c>
      <c r="I50" s="1">
        <v>0.700825545936823</v>
      </c>
      <c r="J50" s="1">
        <v>0.49119633622467501</v>
      </c>
    </row>
    <row r="51" spans="1:10" x14ac:dyDescent="0.25">
      <c r="A51" s="1" t="s">
        <v>143</v>
      </c>
      <c r="B51" s="1" t="s">
        <v>95</v>
      </c>
      <c r="C51" s="1">
        <v>2.1882485598325698</v>
      </c>
      <c r="D51" s="1">
        <v>1.8861539661884299</v>
      </c>
      <c r="E51" s="1">
        <v>1.58117115497589</v>
      </c>
      <c r="F51" s="1">
        <v>0.80960895866155602</v>
      </c>
      <c r="G51" s="1">
        <v>0.83215571939945199</v>
      </c>
      <c r="H51" s="1">
        <v>0.78317383304238297</v>
      </c>
      <c r="I51" s="1">
        <v>0.25663201231509403</v>
      </c>
      <c r="J51" s="1">
        <v>0.34928019158542201</v>
      </c>
    </row>
    <row r="52" spans="1:10" x14ac:dyDescent="0.25">
      <c r="A52" s="1" t="s">
        <v>143</v>
      </c>
      <c r="B52" s="1" t="s">
        <v>96</v>
      </c>
      <c r="C52" s="1">
        <v>2.5047924369573602</v>
      </c>
      <c r="D52" s="1">
        <v>2.3648463189601898</v>
      </c>
      <c r="E52" s="1">
        <v>1.2249885126948401</v>
      </c>
      <c r="F52" s="1">
        <v>1.3475535437464701</v>
      </c>
      <c r="G52" s="1">
        <v>0.81083541736006703</v>
      </c>
      <c r="H52" s="1">
        <v>0.86837643757462502</v>
      </c>
      <c r="I52" s="1">
        <v>0.67051420919597104</v>
      </c>
      <c r="J52" s="1">
        <v>0.409562373533845</v>
      </c>
    </row>
    <row r="53" spans="1:10" x14ac:dyDescent="0.25">
      <c r="A53" s="1" t="s">
        <v>143</v>
      </c>
      <c r="B53" s="1" t="s">
        <v>97</v>
      </c>
      <c r="C53" s="1">
        <v>2.9219530522823298</v>
      </c>
      <c r="D53" s="1">
        <v>1.25154014676809</v>
      </c>
      <c r="E53" s="1">
        <v>1.6604375094175301</v>
      </c>
      <c r="F53" s="1">
        <v>1.10490713268518</v>
      </c>
      <c r="G53" s="1">
        <v>0.78587671741843201</v>
      </c>
      <c r="H53" s="1">
        <v>0.46987435780465597</v>
      </c>
      <c r="I53" s="1">
        <v>0.18128812080249199</v>
      </c>
      <c r="J53" s="1">
        <v>0.77753248624503601</v>
      </c>
    </row>
    <row r="54" spans="1:10" x14ac:dyDescent="0.25">
      <c r="A54" s="1" t="s">
        <v>143</v>
      </c>
      <c r="B54" s="1" t="s">
        <v>98</v>
      </c>
      <c r="C54" s="1">
        <v>0.71478127501904998</v>
      </c>
      <c r="D54" s="1">
        <v>1.1520873755216601</v>
      </c>
      <c r="E54" s="1">
        <v>1.3171867467463001</v>
      </c>
      <c r="F54" s="1">
        <v>0.70654554292559602</v>
      </c>
      <c r="G54" s="1">
        <v>0.28568999841809301</v>
      </c>
      <c r="H54" s="1">
        <v>0.43476801365613899</v>
      </c>
      <c r="I54" s="1">
        <v>0.184017617721111</v>
      </c>
      <c r="J54" s="1">
        <v>0.29411343857646</v>
      </c>
    </row>
    <row r="55" spans="1:10" x14ac:dyDescent="0.25">
      <c r="A55" s="1" t="s">
        <v>144</v>
      </c>
      <c r="B55" s="1" t="s">
        <v>83</v>
      </c>
      <c r="C55" s="1">
        <v>6.7687995731830597</v>
      </c>
      <c r="D55" s="1">
        <v>3.2259255647659302</v>
      </c>
      <c r="E55" s="1">
        <v>1.2980856001377099</v>
      </c>
      <c r="F55" s="1">
        <v>2.5188390165567398</v>
      </c>
      <c r="G55" s="1">
        <v>0.59309350326657295</v>
      </c>
      <c r="H55" s="1">
        <v>0.79887155443429902</v>
      </c>
      <c r="I55" s="1">
        <v>0.86842076852917705</v>
      </c>
      <c r="J55" s="1">
        <v>0.63625988550484203</v>
      </c>
    </row>
    <row r="56" spans="1:10" x14ac:dyDescent="0.25">
      <c r="A56" s="1" t="s">
        <v>144</v>
      </c>
      <c r="B56" s="1" t="s">
        <v>84</v>
      </c>
      <c r="C56" s="1">
        <v>5.3654871881008104</v>
      </c>
      <c r="D56" s="1">
        <v>4.7924455255270004</v>
      </c>
      <c r="E56" s="1">
        <v>2.13444456458092</v>
      </c>
      <c r="F56" s="1">
        <v>2.6339428499341002</v>
      </c>
      <c r="G56" s="1">
        <v>1.7054371535777999</v>
      </c>
      <c r="H56" s="1">
        <v>3.27450446784496</v>
      </c>
      <c r="I56" s="1">
        <v>1.47825460880995</v>
      </c>
      <c r="J56" s="1">
        <v>0.35662231966853097</v>
      </c>
    </row>
    <row r="57" spans="1:10" x14ac:dyDescent="0.25">
      <c r="A57" s="1" t="s">
        <v>144</v>
      </c>
      <c r="B57" s="1" t="s">
        <v>85</v>
      </c>
      <c r="C57" s="1">
        <v>5.0553187727928197</v>
      </c>
      <c r="D57" s="1">
        <v>4.971993714571</v>
      </c>
      <c r="E57" s="1">
        <v>1.7385134473443</v>
      </c>
      <c r="F57" s="1">
        <v>2.1829644218087201</v>
      </c>
      <c r="G57" s="1">
        <v>0.83517143502831503</v>
      </c>
      <c r="H57" s="1">
        <v>0.87040662765502896</v>
      </c>
      <c r="I57" s="1">
        <v>0.69606495089829001</v>
      </c>
      <c r="J57" s="1">
        <v>0.34537366591393898</v>
      </c>
    </row>
    <row r="58" spans="1:10" x14ac:dyDescent="0.25">
      <c r="A58" s="1" t="s">
        <v>144</v>
      </c>
      <c r="B58" s="1" t="s">
        <v>86</v>
      </c>
      <c r="C58" s="1">
        <v>2.9115185141563402</v>
      </c>
      <c r="D58" s="1">
        <v>3.1089005991816498</v>
      </c>
      <c r="E58" s="1">
        <v>0.70557123981416203</v>
      </c>
      <c r="F58" s="1">
        <v>0.42927036993205497</v>
      </c>
      <c r="G58" s="1">
        <v>0.57314443401992299</v>
      </c>
      <c r="H58" s="1">
        <v>0.55181873030960604</v>
      </c>
      <c r="I58" s="1">
        <v>0.31392639502883002</v>
      </c>
      <c r="J58" s="1">
        <v>0.66919079981744301</v>
      </c>
    </row>
    <row r="59" spans="1:10" x14ac:dyDescent="0.25">
      <c r="A59" s="1" t="s">
        <v>144</v>
      </c>
      <c r="B59" s="1" t="s">
        <v>87</v>
      </c>
      <c r="C59" s="1">
        <v>1.91366039216518</v>
      </c>
      <c r="D59" s="1">
        <v>1.6822466626763299</v>
      </c>
      <c r="E59" s="1">
        <v>1.27907199785113</v>
      </c>
      <c r="F59" s="1">
        <v>0.65360409207642101</v>
      </c>
      <c r="G59" s="1">
        <v>0.31328808981925199</v>
      </c>
      <c r="H59" s="1">
        <v>0.31461792532354599</v>
      </c>
      <c r="I59" s="1">
        <v>0.27402376290410801</v>
      </c>
      <c r="J59" s="1">
        <v>6.4435868989676195E-2</v>
      </c>
    </row>
    <row r="60" spans="1:10" x14ac:dyDescent="0.25">
      <c r="A60" s="1" t="s">
        <v>144</v>
      </c>
      <c r="B60" s="1" t="s">
        <v>88</v>
      </c>
      <c r="C60" s="1">
        <v>1.6684880480170201</v>
      </c>
      <c r="D60" s="1">
        <v>1.7771337181329701</v>
      </c>
      <c r="E60" s="1">
        <v>1.1245527304709</v>
      </c>
      <c r="F60" s="1">
        <v>0.77913659624755405</v>
      </c>
      <c r="G60" s="1">
        <v>0.37794467061758003</v>
      </c>
      <c r="H60" s="1">
        <v>0.525530660524964</v>
      </c>
      <c r="I60" s="1">
        <v>0.39025105070322802</v>
      </c>
      <c r="J60" s="1">
        <v>0.28515430167317402</v>
      </c>
    </row>
    <row r="61" spans="1:10" x14ac:dyDescent="0.25">
      <c r="A61" s="1" t="s">
        <v>144</v>
      </c>
      <c r="B61" s="1" t="s">
        <v>89</v>
      </c>
      <c r="C61" s="1">
        <v>2.6324778795242301</v>
      </c>
      <c r="D61" s="1">
        <v>2.29927059262991</v>
      </c>
      <c r="E61" s="1">
        <v>1.3426067307591401</v>
      </c>
      <c r="F61" s="1">
        <v>1.8724737688899</v>
      </c>
      <c r="G61" s="1">
        <v>0.70811309851705995</v>
      </c>
      <c r="H61" s="1">
        <v>0.95857270061969801</v>
      </c>
      <c r="I61" s="1">
        <v>0.84511823952197995</v>
      </c>
      <c r="J61" s="1">
        <v>0.71005341596901395</v>
      </c>
    </row>
    <row r="62" spans="1:10" x14ac:dyDescent="0.25">
      <c r="A62" s="1" t="s">
        <v>144</v>
      </c>
      <c r="B62" s="1" t="s">
        <v>90</v>
      </c>
      <c r="C62" s="1">
        <v>1.42926555126905</v>
      </c>
      <c r="D62" s="1">
        <v>1.91686954349279</v>
      </c>
      <c r="E62" s="1">
        <v>1.0242318734526601</v>
      </c>
      <c r="F62" s="1">
        <v>1.3166414573788601</v>
      </c>
      <c r="G62" s="1">
        <v>0.35083824768662503</v>
      </c>
      <c r="H62" s="1">
        <v>0.27046899776905797</v>
      </c>
      <c r="I62" s="1">
        <v>0.25799407158047</v>
      </c>
      <c r="J62" s="1">
        <v>0.124070153106004</v>
      </c>
    </row>
    <row r="63" spans="1:10" x14ac:dyDescent="0.25">
      <c r="A63" s="1" t="s">
        <v>144</v>
      </c>
      <c r="B63" s="1" t="s">
        <v>91</v>
      </c>
      <c r="C63" s="1">
        <v>2.25823279470205</v>
      </c>
      <c r="D63" s="1">
        <v>1.2366244569420799</v>
      </c>
      <c r="E63" s="1">
        <v>2.43189018219709</v>
      </c>
      <c r="F63" s="1">
        <v>0.82922177389264096</v>
      </c>
      <c r="G63" s="1">
        <v>0.64544877968728498</v>
      </c>
      <c r="H63" s="1">
        <v>0.45975232496857599</v>
      </c>
      <c r="I63" s="1">
        <v>0.375791382975876</v>
      </c>
      <c r="J63" s="1">
        <v>0.16641307156533</v>
      </c>
    </row>
    <row r="64" spans="1:10" x14ac:dyDescent="0.25">
      <c r="A64" s="1" t="s">
        <v>144</v>
      </c>
      <c r="B64" s="1" t="s">
        <v>92</v>
      </c>
      <c r="C64" s="1"/>
      <c r="D64" s="1"/>
      <c r="E64" s="1"/>
      <c r="F64" s="1"/>
      <c r="G64" s="1"/>
      <c r="H64" s="1">
        <v>0.24633044376969301</v>
      </c>
      <c r="I64" s="1">
        <v>0.485770683735609</v>
      </c>
      <c r="J64" s="1">
        <v>3.9291716529987801E-2</v>
      </c>
    </row>
    <row r="65" spans="1:10" x14ac:dyDescent="0.25">
      <c r="A65" s="1" t="s">
        <v>144</v>
      </c>
      <c r="B65" s="1" t="s">
        <v>93</v>
      </c>
      <c r="C65" s="1">
        <v>2.0584875717759101</v>
      </c>
      <c r="D65" s="1">
        <v>1.97873804718256</v>
      </c>
      <c r="E65" s="1">
        <v>0.755682773888111</v>
      </c>
      <c r="F65" s="1">
        <v>0.63378554768860296</v>
      </c>
      <c r="G65" s="1">
        <v>0.29972232878208199</v>
      </c>
      <c r="H65" s="1">
        <v>0.29859906062483799</v>
      </c>
      <c r="I65" s="1">
        <v>0.105908617842942</v>
      </c>
      <c r="J65" s="1">
        <v>0.13205891009420201</v>
      </c>
    </row>
    <row r="66" spans="1:10" x14ac:dyDescent="0.25">
      <c r="A66" s="1" t="s">
        <v>144</v>
      </c>
      <c r="B66" s="1" t="s">
        <v>94</v>
      </c>
      <c r="C66" s="1">
        <v>2.3425636813044499</v>
      </c>
      <c r="D66" s="1">
        <v>2.5429619476199199</v>
      </c>
      <c r="E66" s="1">
        <v>0.50249835476279303</v>
      </c>
      <c r="F66" s="1">
        <v>0.60515636578202203</v>
      </c>
      <c r="G66" s="1">
        <v>0.46970089897513401</v>
      </c>
      <c r="H66" s="1">
        <v>0.64393230713903904</v>
      </c>
      <c r="I66" s="1">
        <v>0.28203239198774099</v>
      </c>
      <c r="J66" s="1">
        <v>0.13294720556587</v>
      </c>
    </row>
    <row r="67" spans="1:10" x14ac:dyDescent="0.25">
      <c r="A67" s="1" t="s">
        <v>144</v>
      </c>
      <c r="B67" s="1" t="s">
        <v>95</v>
      </c>
      <c r="C67" s="1">
        <v>2.26020440459251</v>
      </c>
      <c r="D67" s="1">
        <v>1.24140633270144</v>
      </c>
      <c r="E67" s="1">
        <v>0.57630664668977305</v>
      </c>
      <c r="F67" s="1">
        <v>0.52926675416529201</v>
      </c>
      <c r="G67" s="1">
        <v>0.38389072287827702</v>
      </c>
      <c r="H67" s="1">
        <v>0.42848642915487301</v>
      </c>
      <c r="I67" s="1">
        <v>0.51893545314669598</v>
      </c>
      <c r="J67" s="1">
        <v>0.18003438599407701</v>
      </c>
    </row>
    <row r="68" spans="1:10" x14ac:dyDescent="0.25">
      <c r="A68" s="1" t="s">
        <v>144</v>
      </c>
      <c r="B68" s="1" t="s">
        <v>96</v>
      </c>
      <c r="C68" s="1">
        <v>2.2614283487200701</v>
      </c>
      <c r="D68" s="1">
        <v>1.8096545711159699</v>
      </c>
      <c r="E68" s="1">
        <v>0.66537144593894504</v>
      </c>
      <c r="F68" s="1">
        <v>1.0672714561223999</v>
      </c>
      <c r="G68" s="1">
        <v>0.49516665749251798</v>
      </c>
      <c r="H68" s="1">
        <v>0.33122210297733501</v>
      </c>
      <c r="I68" s="1">
        <v>0.14255025889724501</v>
      </c>
      <c r="J68" s="1">
        <v>0.12838849797844901</v>
      </c>
    </row>
    <row r="69" spans="1:10" x14ac:dyDescent="0.25">
      <c r="A69" s="1" t="s">
        <v>144</v>
      </c>
      <c r="B69" s="1" t="s">
        <v>97</v>
      </c>
      <c r="C69" s="1">
        <v>2.3277759552002002</v>
      </c>
      <c r="D69" s="1">
        <v>2.9407950118184099</v>
      </c>
      <c r="E69" s="1">
        <v>0.5667544901371</v>
      </c>
      <c r="F69" s="1">
        <v>1.3176164589822299</v>
      </c>
      <c r="G69" s="1">
        <v>0.47433269210159801</v>
      </c>
      <c r="H69" s="1">
        <v>0.50477930344641198</v>
      </c>
      <c r="I69" s="1">
        <v>0.29153090436011603</v>
      </c>
      <c r="J69" s="1">
        <v>0.72357123717665695</v>
      </c>
    </row>
    <row r="70" spans="1:10" x14ac:dyDescent="0.25">
      <c r="A70" s="1" t="s">
        <v>144</v>
      </c>
      <c r="B70" s="1" t="s">
        <v>98</v>
      </c>
      <c r="C70" s="1">
        <v>0.36159523297101298</v>
      </c>
      <c r="D70" s="1">
        <v>0.71461093612015203</v>
      </c>
      <c r="E70" s="1">
        <v>1.2054028920829301</v>
      </c>
      <c r="F70" s="1">
        <v>0.68178786896169197</v>
      </c>
      <c r="G70" s="1">
        <v>7.65241042245179E-2</v>
      </c>
      <c r="H70" s="1">
        <v>0.32229907810688002</v>
      </c>
      <c r="I70" s="1">
        <v>0.39066034369170699</v>
      </c>
      <c r="J70" s="1">
        <v>0.15351285692304401</v>
      </c>
    </row>
    <row r="71" spans="1:10" x14ac:dyDescent="0.25">
      <c r="A71" s="1" t="s">
        <v>145</v>
      </c>
      <c r="B71" s="1" t="s">
        <v>83</v>
      </c>
      <c r="C71" s="1"/>
      <c r="D71" s="1"/>
      <c r="E71" s="1">
        <v>0.94331912696361497</v>
      </c>
      <c r="F71" s="1">
        <v>0.165634555742145</v>
      </c>
      <c r="G71" s="1">
        <v>0</v>
      </c>
      <c r="H71" s="1">
        <v>0.55267037823796294</v>
      </c>
      <c r="I71" s="1">
        <v>0.63470974564552296</v>
      </c>
      <c r="J71" s="1">
        <v>2.7663473156280802E-2</v>
      </c>
    </row>
    <row r="72" spans="1:10" x14ac:dyDescent="0.25">
      <c r="A72" s="1" t="s">
        <v>145</v>
      </c>
      <c r="B72" s="1" t="s">
        <v>84</v>
      </c>
      <c r="C72" s="1"/>
      <c r="D72" s="1"/>
      <c r="E72" s="1">
        <v>0.44573293998837499</v>
      </c>
      <c r="F72" s="1">
        <v>0.39259614422917399</v>
      </c>
      <c r="G72" s="1">
        <v>0</v>
      </c>
      <c r="H72" s="1">
        <v>0.30449049081653401</v>
      </c>
      <c r="I72" s="1">
        <v>1.0794621892273399</v>
      </c>
      <c r="J72" s="1">
        <v>6.7448132904246394E-2</v>
      </c>
    </row>
    <row r="73" spans="1:10" x14ac:dyDescent="0.25">
      <c r="A73" s="1" t="s">
        <v>145</v>
      </c>
      <c r="B73" s="1" t="s">
        <v>85</v>
      </c>
      <c r="C73" s="1"/>
      <c r="D73" s="1"/>
      <c r="E73" s="1">
        <v>0.52656587213277795</v>
      </c>
      <c r="F73" s="1">
        <v>5.3984625265002299E-2</v>
      </c>
      <c r="G73" s="1">
        <v>3.3251682907575698E-3</v>
      </c>
      <c r="H73" s="1">
        <v>1.3478220440447299</v>
      </c>
      <c r="I73" s="1">
        <v>0.89841969311237302</v>
      </c>
      <c r="J73" s="1">
        <v>0.21565393544733499</v>
      </c>
    </row>
    <row r="74" spans="1:10" x14ac:dyDescent="0.25">
      <c r="A74" s="1" t="s">
        <v>145</v>
      </c>
      <c r="B74" s="1" t="s">
        <v>86</v>
      </c>
      <c r="C74" s="1"/>
      <c r="D74" s="1"/>
      <c r="E74" s="1">
        <v>1.19237937033176</v>
      </c>
      <c r="F74" s="1">
        <v>0.13995389454066801</v>
      </c>
      <c r="G74" s="1">
        <v>0</v>
      </c>
      <c r="H74" s="1">
        <v>0.268231006339192</v>
      </c>
      <c r="I74" s="1">
        <v>0.78289005905389797</v>
      </c>
      <c r="J74" s="1">
        <v>2.1132340771146101E-2</v>
      </c>
    </row>
    <row r="75" spans="1:10" x14ac:dyDescent="0.25">
      <c r="A75" s="1" t="s">
        <v>145</v>
      </c>
      <c r="B75" s="1" t="s">
        <v>87</v>
      </c>
      <c r="C75" s="1"/>
      <c r="D75" s="1"/>
      <c r="E75" s="1">
        <v>0.35777222365140898</v>
      </c>
      <c r="F75" s="1">
        <v>1.09092114144005E-2</v>
      </c>
      <c r="G75" s="1">
        <v>4.3331685446901204E-3</v>
      </c>
      <c r="H75" s="1">
        <v>0.279569812119007</v>
      </c>
      <c r="I75" s="1">
        <v>0.429172208532691</v>
      </c>
      <c r="J75" s="1">
        <v>0.17608216730877799</v>
      </c>
    </row>
    <row r="76" spans="1:10" x14ac:dyDescent="0.25">
      <c r="A76" s="1" t="s">
        <v>145</v>
      </c>
      <c r="B76" s="1" t="s">
        <v>88</v>
      </c>
      <c r="C76" s="1"/>
      <c r="D76" s="1"/>
      <c r="E76" s="1">
        <v>0.29353532008826699</v>
      </c>
      <c r="F76" s="1">
        <v>5.0545256817713401E-2</v>
      </c>
      <c r="G76" s="1">
        <v>2.1144922357052599E-2</v>
      </c>
      <c r="H76" s="1">
        <v>8.6765893502160907E-2</v>
      </c>
      <c r="I76" s="1">
        <v>0.47762505710124997</v>
      </c>
      <c r="J76" s="1">
        <v>4.0978568722493898E-2</v>
      </c>
    </row>
    <row r="77" spans="1:10" x14ac:dyDescent="0.25">
      <c r="A77" s="1" t="s">
        <v>145</v>
      </c>
      <c r="B77" s="1" t="s">
        <v>89</v>
      </c>
      <c r="C77" s="1"/>
      <c r="D77" s="1"/>
      <c r="E77" s="1">
        <v>0.46087154187262103</v>
      </c>
      <c r="F77" s="1">
        <v>0.25779425632208602</v>
      </c>
      <c r="G77" s="1">
        <v>1.24487763969228E-2</v>
      </c>
      <c r="H77" s="1">
        <v>0.28025573119521102</v>
      </c>
      <c r="I77" s="1">
        <v>0.49324664287269099</v>
      </c>
      <c r="J77" s="1">
        <v>0.14683310873806499</v>
      </c>
    </row>
    <row r="78" spans="1:10" x14ac:dyDescent="0.25">
      <c r="A78" s="1" t="s">
        <v>145</v>
      </c>
      <c r="B78" s="1" t="s">
        <v>90</v>
      </c>
      <c r="C78" s="1"/>
      <c r="D78" s="1"/>
      <c r="E78" s="1">
        <v>3.8558439700864297E-2</v>
      </c>
      <c r="F78" s="1">
        <v>1.20305856398772E-2</v>
      </c>
      <c r="G78" s="1">
        <v>4.3728639866458304E-3</v>
      </c>
      <c r="H78" s="1">
        <v>5.9784518089145401E-2</v>
      </c>
      <c r="I78" s="1">
        <v>0.30798402149230197</v>
      </c>
      <c r="J78" s="1">
        <v>8.4790302207693499E-2</v>
      </c>
    </row>
    <row r="79" spans="1:10" x14ac:dyDescent="0.25">
      <c r="A79" s="1" t="s">
        <v>145</v>
      </c>
      <c r="B79" s="1" t="s">
        <v>91</v>
      </c>
      <c r="C79" s="1"/>
      <c r="D79" s="1"/>
      <c r="E79" s="1">
        <v>0.52618361078202702</v>
      </c>
      <c r="F79" s="1">
        <v>0.206120847724378</v>
      </c>
      <c r="G79" s="1">
        <v>0</v>
      </c>
      <c r="H79" s="1">
        <v>0.190042017493397</v>
      </c>
      <c r="I79" s="1">
        <v>0.46659507788717702</v>
      </c>
      <c r="J79" s="1">
        <v>1.3556121848523599E-2</v>
      </c>
    </row>
    <row r="80" spans="1:10" x14ac:dyDescent="0.25">
      <c r="A80" s="1" t="s">
        <v>145</v>
      </c>
      <c r="B80" s="1" t="s">
        <v>92</v>
      </c>
      <c r="C80" s="1"/>
      <c r="D80" s="1"/>
      <c r="E80" s="1"/>
      <c r="F80" s="1"/>
      <c r="G80" s="1"/>
      <c r="H80" s="1">
        <v>0.710292672738433</v>
      </c>
      <c r="I80" s="1">
        <v>0.165805290453136</v>
      </c>
      <c r="J80" s="1">
        <v>3.3604755299165803E-2</v>
      </c>
    </row>
    <row r="81" spans="1:10" x14ac:dyDescent="0.25">
      <c r="A81" s="1" t="s">
        <v>145</v>
      </c>
      <c r="B81" s="1" t="s">
        <v>93</v>
      </c>
      <c r="C81" s="1"/>
      <c r="D81" s="1"/>
      <c r="E81" s="1">
        <v>0.29732608236372499</v>
      </c>
      <c r="F81" s="1">
        <v>8.3734764484688598E-2</v>
      </c>
      <c r="G81" s="1">
        <v>6.5545638790354105E-2</v>
      </c>
      <c r="H81" s="1">
        <v>0.39338371716439702</v>
      </c>
      <c r="I81" s="1">
        <v>0.57475860230624698</v>
      </c>
      <c r="J81" s="1">
        <v>1.68044120073318E-2</v>
      </c>
    </row>
    <row r="82" spans="1:10" x14ac:dyDescent="0.25">
      <c r="A82" s="1" t="s">
        <v>145</v>
      </c>
      <c r="B82" s="1" t="s">
        <v>94</v>
      </c>
      <c r="C82" s="1"/>
      <c r="D82" s="1"/>
      <c r="E82" s="1">
        <v>0.46961139887571302</v>
      </c>
      <c r="F82" s="1">
        <v>8.0286088632419705E-2</v>
      </c>
      <c r="G82" s="1">
        <v>0</v>
      </c>
      <c r="H82" s="1">
        <v>0.20166281610727299</v>
      </c>
      <c r="I82" s="1">
        <v>0.26383674703538401</v>
      </c>
      <c r="J82" s="1">
        <v>2.0977325038984401E-2</v>
      </c>
    </row>
    <row r="83" spans="1:10" x14ac:dyDescent="0.25">
      <c r="A83" s="1" t="s">
        <v>145</v>
      </c>
      <c r="B83" s="1" t="s">
        <v>95</v>
      </c>
      <c r="C83" s="1"/>
      <c r="D83" s="1"/>
      <c r="E83" s="1">
        <v>0.16762141603976499</v>
      </c>
      <c r="F83" s="1">
        <v>0.21428456529974901</v>
      </c>
      <c r="G83" s="1">
        <v>7.3009892366826507E-2</v>
      </c>
      <c r="H83" s="1">
        <v>0.138561520725489</v>
      </c>
      <c r="I83" s="1">
        <v>0.35446411930024602</v>
      </c>
      <c r="J83" s="1">
        <v>0</v>
      </c>
    </row>
    <row r="84" spans="1:10" x14ac:dyDescent="0.25">
      <c r="A84" s="1" t="s">
        <v>145</v>
      </c>
      <c r="B84" s="1" t="s">
        <v>96</v>
      </c>
      <c r="C84" s="1"/>
      <c r="D84" s="1"/>
      <c r="E84" s="1">
        <v>7.3707615956664099E-2</v>
      </c>
      <c r="F84" s="1">
        <v>2.04806900001131E-2</v>
      </c>
      <c r="G84" s="1">
        <v>0</v>
      </c>
      <c r="H84" s="1">
        <v>1.34980786242522E-2</v>
      </c>
      <c r="I84" s="1">
        <v>0.278171012178063</v>
      </c>
      <c r="J84" s="1">
        <v>6.3126883469521999E-2</v>
      </c>
    </row>
    <row r="85" spans="1:10" x14ac:dyDescent="0.25">
      <c r="A85" s="1" t="s">
        <v>145</v>
      </c>
      <c r="B85" s="1" t="s">
        <v>97</v>
      </c>
      <c r="C85" s="1"/>
      <c r="D85" s="1"/>
      <c r="E85" s="1">
        <v>0.17462165560573301</v>
      </c>
      <c r="F85" s="1">
        <v>0</v>
      </c>
      <c r="G85" s="1">
        <v>0</v>
      </c>
      <c r="H85" s="1">
        <v>7.2494900086894604E-2</v>
      </c>
      <c r="I85" s="1">
        <v>0.161689415108413</v>
      </c>
      <c r="J85" s="1">
        <v>0</v>
      </c>
    </row>
    <row r="86" spans="1:10" x14ac:dyDescent="0.25">
      <c r="A86" s="1" t="s">
        <v>145</v>
      </c>
      <c r="B86" s="1" t="s">
        <v>98</v>
      </c>
      <c r="C86" s="1"/>
      <c r="D86" s="1"/>
      <c r="E86" s="1">
        <v>0</v>
      </c>
      <c r="F86" s="1">
        <v>0</v>
      </c>
      <c r="G86" s="1">
        <v>0</v>
      </c>
      <c r="H86" s="1">
        <v>0.18129321979358801</v>
      </c>
      <c r="I86" s="1">
        <v>0.53546112030744597</v>
      </c>
      <c r="J86" s="1">
        <v>0.16499046469107301</v>
      </c>
    </row>
    <row r="89" spans="1:10" x14ac:dyDescent="0.25">
      <c r="A89" s="31" t="s">
        <v>78</v>
      </c>
      <c r="B89" s="31"/>
      <c r="C89" s="31"/>
      <c r="D89" s="31"/>
      <c r="E89" s="31"/>
      <c r="F89" s="31"/>
      <c r="G89" s="31"/>
      <c r="H89" s="31"/>
      <c r="I89" s="31"/>
      <c r="J89" s="31"/>
    </row>
    <row r="90" spans="1:10" x14ac:dyDescent="0.25">
      <c r="A90" s="4" t="s">
        <v>64</v>
      </c>
      <c r="B90" s="4" t="s">
        <v>5</v>
      </c>
      <c r="C90" s="4" t="s">
        <v>65</v>
      </c>
      <c r="D90" s="4" t="s">
        <v>66</v>
      </c>
      <c r="E90" s="4" t="s">
        <v>67</v>
      </c>
      <c r="F90" s="4" t="s">
        <v>68</v>
      </c>
      <c r="G90" s="4" t="s">
        <v>69</v>
      </c>
      <c r="H90" s="4" t="s">
        <v>70</v>
      </c>
      <c r="I90" s="4" t="s">
        <v>71</v>
      </c>
      <c r="J90" s="4" t="s">
        <v>72</v>
      </c>
    </row>
    <row r="91" spans="1:10" x14ac:dyDescent="0.25">
      <c r="A91" s="2" t="s">
        <v>141</v>
      </c>
      <c r="B91" s="2" t="s">
        <v>83</v>
      </c>
      <c r="C91" s="2">
        <v>3.1406491994857801</v>
      </c>
      <c r="D91" s="2">
        <v>2.1284107118844999</v>
      </c>
      <c r="E91" s="2">
        <v>1.1993961408734299</v>
      </c>
      <c r="F91" s="2">
        <v>0.86706271395087198</v>
      </c>
      <c r="G91" s="2">
        <v>0.87956879287958101</v>
      </c>
      <c r="H91" s="2">
        <v>0.87475180625915505</v>
      </c>
      <c r="I91" s="2">
        <v>0.84775844588875804</v>
      </c>
      <c r="J91" s="2">
        <v>0.49589467234909501</v>
      </c>
    </row>
    <row r="92" spans="1:10" x14ac:dyDescent="0.25">
      <c r="A92" s="2" t="s">
        <v>141</v>
      </c>
      <c r="B92" s="2" t="s">
        <v>84</v>
      </c>
      <c r="C92" s="2">
        <v>2.0409859716892198</v>
      </c>
      <c r="D92" s="2">
        <v>3.8744021207094201</v>
      </c>
      <c r="E92" s="2">
        <v>1.05620743706822</v>
      </c>
      <c r="F92" s="2">
        <v>0.92318179085850705</v>
      </c>
      <c r="G92" s="2">
        <v>1.29854623228312</v>
      </c>
      <c r="H92" s="2">
        <v>1.0647267103195199</v>
      </c>
      <c r="I92" s="2">
        <v>0.95166703686118104</v>
      </c>
      <c r="J92" s="2">
        <v>0.78858183696866002</v>
      </c>
    </row>
    <row r="93" spans="1:10" x14ac:dyDescent="0.25">
      <c r="A93" s="2" t="s">
        <v>141</v>
      </c>
      <c r="B93" s="2" t="s">
        <v>85</v>
      </c>
      <c r="C93" s="2">
        <v>1.9111078232526799</v>
      </c>
      <c r="D93" s="2">
        <v>2.5054512545466401</v>
      </c>
      <c r="E93" s="2">
        <v>1.0990520939230899</v>
      </c>
      <c r="F93" s="2">
        <v>1.40052828937769</v>
      </c>
      <c r="G93" s="2">
        <v>1.6238745301961901</v>
      </c>
      <c r="H93" s="2">
        <v>0.85689369589090303</v>
      </c>
      <c r="I93" s="2">
        <v>0.74035520665347598</v>
      </c>
      <c r="J93" s="2">
        <v>0.43425452895462502</v>
      </c>
    </row>
    <row r="94" spans="1:10" x14ac:dyDescent="0.25">
      <c r="A94" s="2" t="s">
        <v>141</v>
      </c>
      <c r="B94" s="2" t="s">
        <v>86</v>
      </c>
      <c r="C94" s="2">
        <v>1.76183953881264</v>
      </c>
      <c r="D94" s="2">
        <v>1.6182959079742401</v>
      </c>
      <c r="E94" s="2">
        <v>0.967707950621843</v>
      </c>
      <c r="F94" s="2">
        <v>1.6149939969181999</v>
      </c>
      <c r="G94" s="2">
        <v>0.63205920159816698</v>
      </c>
      <c r="H94" s="2">
        <v>0.85146557539701495</v>
      </c>
      <c r="I94" s="2">
        <v>0.62828734517097495</v>
      </c>
      <c r="J94" s="2">
        <v>0.55946321226656404</v>
      </c>
    </row>
    <row r="95" spans="1:10" x14ac:dyDescent="0.25">
      <c r="A95" s="2" t="s">
        <v>141</v>
      </c>
      <c r="B95" s="2" t="s">
        <v>87</v>
      </c>
      <c r="C95" s="2">
        <v>1.14935887977481</v>
      </c>
      <c r="D95" s="2">
        <v>0.90255122631788298</v>
      </c>
      <c r="E95" s="2">
        <v>0.96453204751014698</v>
      </c>
      <c r="F95" s="2">
        <v>1.5038253739476199</v>
      </c>
      <c r="G95" s="2">
        <v>0.41638114489615002</v>
      </c>
      <c r="H95" s="2">
        <v>0.76782307587564003</v>
      </c>
      <c r="I95" s="2">
        <v>0.63801049254834696</v>
      </c>
      <c r="J95" s="2">
        <v>0.36070679780095799</v>
      </c>
    </row>
    <row r="96" spans="1:10" x14ac:dyDescent="0.25">
      <c r="A96" s="2" t="s">
        <v>141</v>
      </c>
      <c r="B96" s="2" t="s">
        <v>88</v>
      </c>
      <c r="C96" s="2">
        <v>0.92081967741251003</v>
      </c>
      <c r="D96" s="2">
        <v>0.80388700589537598</v>
      </c>
      <c r="E96" s="2">
        <v>0.71686473675072204</v>
      </c>
      <c r="F96" s="2">
        <v>0.50867963582277298</v>
      </c>
      <c r="G96" s="2">
        <v>0.359349045902491</v>
      </c>
      <c r="H96" s="2">
        <v>0.35973086487501899</v>
      </c>
      <c r="I96" s="2">
        <v>0.41207545436918702</v>
      </c>
      <c r="J96" s="2">
        <v>0.26450257282704098</v>
      </c>
    </row>
    <row r="97" spans="1:10" x14ac:dyDescent="0.25">
      <c r="A97" s="2" t="s">
        <v>141</v>
      </c>
      <c r="B97" s="2" t="s">
        <v>89</v>
      </c>
      <c r="C97" s="2">
        <v>0.53892466239631198</v>
      </c>
      <c r="D97" s="2">
        <v>0.47361492179334203</v>
      </c>
      <c r="E97" s="2">
        <v>0.71097440086305097</v>
      </c>
      <c r="F97" s="2">
        <v>0.56952331215143204</v>
      </c>
      <c r="G97" s="2">
        <v>0.36992796231061198</v>
      </c>
      <c r="H97" s="2">
        <v>0.40063099004328301</v>
      </c>
      <c r="I97" s="2">
        <v>0.33385362476110497</v>
      </c>
      <c r="J97" s="2">
        <v>0.324978306889534</v>
      </c>
    </row>
    <row r="98" spans="1:10" x14ac:dyDescent="0.25">
      <c r="A98" s="2" t="s">
        <v>141</v>
      </c>
      <c r="B98" s="2" t="s">
        <v>90</v>
      </c>
      <c r="C98" s="2">
        <v>0.70283734239637896</v>
      </c>
      <c r="D98" s="2">
        <v>0.96440175548195795</v>
      </c>
      <c r="E98" s="2">
        <v>1.09884152188897</v>
      </c>
      <c r="F98" s="2">
        <v>0.64803143031895205</v>
      </c>
      <c r="G98" s="2">
        <v>0.44066486880183198</v>
      </c>
      <c r="H98" s="2">
        <v>0.37782145664095901</v>
      </c>
      <c r="I98" s="2">
        <v>0.52782241255044904</v>
      </c>
      <c r="J98" s="2">
        <v>0.29024286195635801</v>
      </c>
    </row>
    <row r="99" spans="1:10" x14ac:dyDescent="0.25">
      <c r="A99" s="2" t="s">
        <v>141</v>
      </c>
      <c r="B99" s="2" t="s">
        <v>91</v>
      </c>
      <c r="C99" s="2">
        <v>0.89206481352448497</v>
      </c>
      <c r="D99" s="2">
        <v>0.80881407484412204</v>
      </c>
      <c r="E99" s="2">
        <v>1.0587016120552999</v>
      </c>
      <c r="F99" s="2">
        <v>0.71535566821694396</v>
      </c>
      <c r="G99" s="2">
        <v>0.55222548544406902</v>
      </c>
      <c r="H99" s="2">
        <v>0.510212872177362</v>
      </c>
      <c r="I99" s="2">
        <v>0.43658534996211501</v>
      </c>
      <c r="J99" s="2">
        <v>0.30774686019867697</v>
      </c>
    </row>
    <row r="100" spans="1:10" x14ac:dyDescent="0.25">
      <c r="A100" s="2" t="s">
        <v>141</v>
      </c>
      <c r="B100" s="2" t="s">
        <v>92</v>
      </c>
      <c r="C100" s="2"/>
      <c r="D100" s="2"/>
      <c r="E100" s="2"/>
      <c r="F100" s="2"/>
      <c r="G100" s="2"/>
      <c r="H100" s="2">
        <v>0.66238329745829105</v>
      </c>
      <c r="I100" s="2">
        <v>0.58256620541214899</v>
      </c>
      <c r="J100" s="2">
        <v>0.32916862983256601</v>
      </c>
    </row>
    <row r="101" spans="1:10" x14ac:dyDescent="0.25">
      <c r="A101" s="2" t="s">
        <v>141</v>
      </c>
      <c r="B101" s="2" t="s">
        <v>93</v>
      </c>
      <c r="C101" s="2">
        <v>0.64731757156550895</v>
      </c>
      <c r="D101" s="2">
        <v>0.59840111061930701</v>
      </c>
      <c r="E101" s="2">
        <v>0.64702993258833896</v>
      </c>
      <c r="F101" s="2">
        <v>0.70003364235162702</v>
      </c>
      <c r="G101" s="2">
        <v>0.35953985061496502</v>
      </c>
      <c r="H101" s="2">
        <v>0.39101839065551802</v>
      </c>
      <c r="I101" s="2">
        <v>0.292214285582304</v>
      </c>
      <c r="J101" s="2">
        <v>0.22949494887143401</v>
      </c>
    </row>
    <row r="102" spans="1:10" x14ac:dyDescent="0.25">
      <c r="A102" s="2" t="s">
        <v>141</v>
      </c>
      <c r="B102" s="2" t="s">
        <v>94</v>
      </c>
      <c r="C102" s="2">
        <v>0.70984200574457601</v>
      </c>
      <c r="D102" s="2">
        <v>0.90798903256654695</v>
      </c>
      <c r="E102" s="2">
        <v>0.79063149169087399</v>
      </c>
      <c r="F102" s="2">
        <v>0.50477273762226105</v>
      </c>
      <c r="G102" s="2">
        <v>0.460038892924786</v>
      </c>
      <c r="H102" s="2">
        <v>0.445896340534091</v>
      </c>
      <c r="I102" s="2">
        <v>0.53796917200088501</v>
      </c>
      <c r="J102" s="2">
        <v>0.397565262392163</v>
      </c>
    </row>
    <row r="103" spans="1:10" x14ac:dyDescent="0.25">
      <c r="A103" s="2" t="s">
        <v>141</v>
      </c>
      <c r="B103" s="2" t="s">
        <v>95</v>
      </c>
      <c r="C103" s="2">
        <v>1.47038539871573</v>
      </c>
      <c r="D103" s="2">
        <v>1.8671343103051199</v>
      </c>
      <c r="E103" s="2">
        <v>0.75712860561907303</v>
      </c>
      <c r="F103" s="2">
        <v>0.53170840255916096</v>
      </c>
      <c r="G103" s="2">
        <v>0.53220097906887498</v>
      </c>
      <c r="H103" s="2">
        <v>0.457188580185175</v>
      </c>
      <c r="I103" s="2">
        <v>0.47576520591974297</v>
      </c>
      <c r="J103" s="2">
        <v>0.30467072501778603</v>
      </c>
    </row>
    <row r="104" spans="1:10" x14ac:dyDescent="0.25">
      <c r="A104" s="2" t="s">
        <v>141</v>
      </c>
      <c r="B104" s="2" t="s">
        <v>96</v>
      </c>
      <c r="C104" s="2">
        <v>0.96263159066438697</v>
      </c>
      <c r="D104" s="2">
        <v>0.94434460625052496</v>
      </c>
      <c r="E104" s="2">
        <v>0.74220867827534698</v>
      </c>
      <c r="F104" s="2">
        <v>0.57092909701168504</v>
      </c>
      <c r="G104" s="2">
        <v>0.40730345062911499</v>
      </c>
      <c r="H104" s="2">
        <v>0.43735904619097699</v>
      </c>
      <c r="I104" s="2">
        <v>0.41072079911828002</v>
      </c>
      <c r="J104" s="2">
        <v>0.32169045880436897</v>
      </c>
    </row>
    <row r="105" spans="1:10" x14ac:dyDescent="0.25">
      <c r="A105" s="2" t="s">
        <v>141</v>
      </c>
      <c r="B105" s="2" t="s">
        <v>97</v>
      </c>
      <c r="C105" s="2">
        <v>1.63592379540205</v>
      </c>
      <c r="D105" s="2">
        <v>1.5890164300799401</v>
      </c>
      <c r="E105" s="2">
        <v>0.89178867638111103</v>
      </c>
      <c r="F105" s="2">
        <v>0.68552573211491097</v>
      </c>
      <c r="G105" s="2">
        <v>0.71380394510924805</v>
      </c>
      <c r="H105" s="2">
        <v>0.59735723771154903</v>
      </c>
      <c r="I105" s="2">
        <v>0.57411091402172998</v>
      </c>
      <c r="J105" s="2">
        <v>0.59453449212014697</v>
      </c>
    </row>
    <row r="106" spans="1:10" x14ac:dyDescent="0.25">
      <c r="A106" s="2" t="s">
        <v>141</v>
      </c>
      <c r="B106" s="2" t="s">
        <v>98</v>
      </c>
      <c r="C106" s="2">
        <v>1.04930056259036</v>
      </c>
      <c r="D106" s="2">
        <v>4.52248491346836</v>
      </c>
      <c r="E106" s="2">
        <v>0.82908486947417304</v>
      </c>
      <c r="F106" s="2">
        <v>0.67012486979365304</v>
      </c>
      <c r="G106" s="2">
        <v>0.53816004656255201</v>
      </c>
      <c r="H106" s="2">
        <v>0.58667473495006595</v>
      </c>
      <c r="I106" s="2">
        <v>0.45742169022560097</v>
      </c>
      <c r="J106" s="2">
        <v>0.448434753343463</v>
      </c>
    </row>
    <row r="107" spans="1:10" x14ac:dyDescent="0.25">
      <c r="A107" s="2" t="s">
        <v>142</v>
      </c>
      <c r="B107" s="2" t="s">
        <v>83</v>
      </c>
      <c r="C107" s="2">
        <v>2.2221019491553302</v>
      </c>
      <c r="D107" s="2">
        <v>1.42361661419272</v>
      </c>
      <c r="E107" s="2">
        <v>0.66718352027237404</v>
      </c>
      <c r="F107" s="2">
        <v>0.64152181148529097</v>
      </c>
      <c r="G107" s="2">
        <v>0.78607676550745997</v>
      </c>
      <c r="H107" s="2">
        <v>0.60732662677764904</v>
      </c>
      <c r="I107" s="2">
        <v>0.613947864621878</v>
      </c>
      <c r="J107" s="2">
        <v>0.43971692211926</v>
      </c>
    </row>
    <row r="108" spans="1:10" x14ac:dyDescent="0.25">
      <c r="A108" s="2" t="s">
        <v>142</v>
      </c>
      <c r="B108" s="2" t="s">
        <v>84</v>
      </c>
      <c r="C108" s="2">
        <v>1.08409123495221</v>
      </c>
      <c r="D108" s="2">
        <v>1.7843870446085901</v>
      </c>
      <c r="E108" s="2">
        <v>0.90539231896400496</v>
      </c>
      <c r="F108" s="2">
        <v>0.62827938236296199</v>
      </c>
      <c r="G108" s="2">
        <v>0.86348988115787495</v>
      </c>
      <c r="H108" s="2">
        <v>0.95365215092897404</v>
      </c>
      <c r="I108" s="2">
        <v>0.655659334734082</v>
      </c>
      <c r="J108" s="2">
        <v>0.76702013611793496</v>
      </c>
    </row>
    <row r="109" spans="1:10" x14ac:dyDescent="0.25">
      <c r="A109" s="2" t="s">
        <v>142</v>
      </c>
      <c r="B109" s="2" t="s">
        <v>85</v>
      </c>
      <c r="C109" s="2">
        <v>1.65494810789824</v>
      </c>
      <c r="D109" s="2">
        <v>1.6741175204515499</v>
      </c>
      <c r="E109" s="2">
        <v>0.793327577412128</v>
      </c>
      <c r="F109" s="2">
        <v>0.81789353862404801</v>
      </c>
      <c r="G109" s="2">
        <v>1.23136378824711</v>
      </c>
      <c r="H109" s="2">
        <v>0.61412430368363902</v>
      </c>
      <c r="I109" s="2">
        <v>0.50721848383545898</v>
      </c>
      <c r="J109" s="2">
        <v>0.36512601654976601</v>
      </c>
    </row>
    <row r="110" spans="1:10" x14ac:dyDescent="0.25">
      <c r="A110" s="2" t="s">
        <v>142</v>
      </c>
      <c r="B110" s="2" t="s">
        <v>86</v>
      </c>
      <c r="C110" s="2">
        <v>1.3547174632549299</v>
      </c>
      <c r="D110" s="2">
        <v>1.20165860280395</v>
      </c>
      <c r="E110" s="2">
        <v>0.76024099253118005</v>
      </c>
      <c r="F110" s="2">
        <v>1.67290549725294</v>
      </c>
      <c r="G110" s="2">
        <v>0.52639143541455302</v>
      </c>
      <c r="H110" s="2">
        <v>0.64113675616681598</v>
      </c>
      <c r="I110" s="2">
        <v>0.49422057345509501</v>
      </c>
      <c r="J110" s="2">
        <v>0.384114752523601</v>
      </c>
    </row>
    <row r="111" spans="1:10" x14ac:dyDescent="0.25">
      <c r="A111" s="2" t="s">
        <v>142</v>
      </c>
      <c r="B111" s="2" t="s">
        <v>87</v>
      </c>
      <c r="C111" s="2">
        <v>0.94347819685935996</v>
      </c>
      <c r="D111" s="2">
        <v>0.85906051099300396</v>
      </c>
      <c r="E111" s="2">
        <v>0.80919768661260605</v>
      </c>
      <c r="F111" s="2">
        <v>1.4601827599108199</v>
      </c>
      <c r="G111" s="2">
        <v>0.36010404583066702</v>
      </c>
      <c r="H111" s="2">
        <v>0.52672438323497806</v>
      </c>
      <c r="I111" s="2">
        <v>0.55131115950644005</v>
      </c>
      <c r="J111" s="2">
        <v>0.30307522974908402</v>
      </c>
    </row>
    <row r="112" spans="1:10" x14ac:dyDescent="0.25">
      <c r="A112" s="2" t="s">
        <v>142</v>
      </c>
      <c r="B112" s="2" t="s">
        <v>88</v>
      </c>
      <c r="C112" s="2">
        <v>0.72174021042883396</v>
      </c>
      <c r="D112" s="2">
        <v>0.57152346707880497</v>
      </c>
      <c r="E112" s="2">
        <v>0.50022820942103896</v>
      </c>
      <c r="F112" s="2">
        <v>0.37195952609181399</v>
      </c>
      <c r="G112" s="2">
        <v>0.32046758569777001</v>
      </c>
      <c r="H112" s="2">
        <v>0.30928174965083599</v>
      </c>
      <c r="I112" s="2">
        <v>0.37107160314917598</v>
      </c>
      <c r="J112" s="2">
        <v>0.238185492344201</v>
      </c>
    </row>
    <row r="113" spans="1:10" x14ac:dyDescent="0.25">
      <c r="A113" s="2" t="s">
        <v>142</v>
      </c>
      <c r="B113" s="2" t="s">
        <v>89</v>
      </c>
      <c r="C113" s="2">
        <v>0.36565712653100502</v>
      </c>
      <c r="D113" s="2">
        <v>0.34150197170674801</v>
      </c>
      <c r="E113" s="2">
        <v>0.548725295811892</v>
      </c>
      <c r="F113" s="2">
        <v>0.360576459206641</v>
      </c>
      <c r="G113" s="2">
        <v>0.32633913215249799</v>
      </c>
      <c r="H113" s="2">
        <v>0.36030742339789901</v>
      </c>
      <c r="I113" s="2">
        <v>0.24679908528923999</v>
      </c>
      <c r="J113" s="2">
        <v>0.26682189200073497</v>
      </c>
    </row>
    <row r="114" spans="1:10" x14ac:dyDescent="0.25">
      <c r="A114" s="2" t="s">
        <v>142</v>
      </c>
      <c r="B114" s="2" t="s">
        <v>90</v>
      </c>
      <c r="C114" s="2">
        <v>0.57206177152693305</v>
      </c>
      <c r="D114" s="2">
        <v>0.68244161084294297</v>
      </c>
      <c r="E114" s="2">
        <v>1.23152565211058</v>
      </c>
      <c r="F114" s="2">
        <v>0.47977217473089701</v>
      </c>
      <c r="G114" s="2">
        <v>0.42697074823081499</v>
      </c>
      <c r="H114" s="2">
        <v>0.32643754966556998</v>
      </c>
      <c r="I114" s="2">
        <v>0.442883605137467</v>
      </c>
      <c r="J114" s="2">
        <v>0.26478287763893599</v>
      </c>
    </row>
    <row r="115" spans="1:10" x14ac:dyDescent="0.25">
      <c r="A115" s="2" t="s">
        <v>142</v>
      </c>
      <c r="B115" s="2" t="s">
        <v>91</v>
      </c>
      <c r="C115" s="2">
        <v>0.64901206642389297</v>
      </c>
      <c r="D115" s="2">
        <v>0.66150431521236897</v>
      </c>
      <c r="E115" s="2">
        <v>0.63747465610504195</v>
      </c>
      <c r="F115" s="2">
        <v>0.56716823019087304</v>
      </c>
      <c r="G115" s="2">
        <v>0.440517347306013</v>
      </c>
      <c r="H115" s="2">
        <v>0.40924963541328901</v>
      </c>
      <c r="I115" s="2">
        <v>0.36934004165232198</v>
      </c>
      <c r="J115" s="2">
        <v>0.273388414643705</v>
      </c>
    </row>
    <row r="116" spans="1:10" x14ac:dyDescent="0.25">
      <c r="A116" s="2" t="s">
        <v>142</v>
      </c>
      <c r="B116" s="2" t="s">
        <v>92</v>
      </c>
      <c r="C116" s="2"/>
      <c r="D116" s="2"/>
      <c r="E116" s="2"/>
      <c r="F116" s="2"/>
      <c r="G116" s="2"/>
      <c r="H116" s="2">
        <v>0.40436228737235103</v>
      </c>
      <c r="I116" s="2">
        <v>0.451552169397473</v>
      </c>
      <c r="J116" s="2">
        <v>0.30561860185116502</v>
      </c>
    </row>
    <row r="117" spans="1:10" x14ac:dyDescent="0.25">
      <c r="A117" s="2" t="s">
        <v>142</v>
      </c>
      <c r="B117" s="2" t="s">
        <v>93</v>
      </c>
      <c r="C117" s="2">
        <v>0.44105150736868398</v>
      </c>
      <c r="D117" s="2">
        <v>0.468745827674866</v>
      </c>
      <c r="E117" s="2">
        <v>0.58088237419724498</v>
      </c>
      <c r="F117" s="2">
        <v>0.67319353111088298</v>
      </c>
      <c r="G117" s="2">
        <v>0.30139998998493001</v>
      </c>
      <c r="H117" s="2">
        <v>0.301151722669601</v>
      </c>
      <c r="I117" s="2">
        <v>0.245648180134594</v>
      </c>
      <c r="J117" s="2">
        <v>0.209375447593629</v>
      </c>
    </row>
    <row r="118" spans="1:10" x14ac:dyDescent="0.25">
      <c r="A118" s="2" t="s">
        <v>142</v>
      </c>
      <c r="B118" s="2" t="s">
        <v>94</v>
      </c>
      <c r="C118" s="2">
        <v>0.54766093380749203</v>
      </c>
      <c r="D118" s="2">
        <v>0.50066234543919597</v>
      </c>
      <c r="E118" s="2">
        <v>0.56832060217857405</v>
      </c>
      <c r="F118" s="2">
        <v>0.46736835502088098</v>
      </c>
      <c r="G118" s="2">
        <v>0.34649299923330501</v>
      </c>
      <c r="H118" s="2">
        <v>0.43364288285374603</v>
      </c>
      <c r="I118" s="2">
        <v>0.51097502000629902</v>
      </c>
      <c r="J118" s="2">
        <v>0.34982941579073701</v>
      </c>
    </row>
    <row r="119" spans="1:10" x14ac:dyDescent="0.25">
      <c r="A119" s="2" t="s">
        <v>142</v>
      </c>
      <c r="B119" s="2" t="s">
        <v>95</v>
      </c>
      <c r="C119" s="2">
        <v>0.89831817895174004</v>
      </c>
      <c r="D119" s="2">
        <v>1.3088065199554</v>
      </c>
      <c r="E119" s="2">
        <v>0.60177855193615004</v>
      </c>
      <c r="F119" s="2">
        <v>0.41974168270826301</v>
      </c>
      <c r="G119" s="2">
        <v>0.44698575511574701</v>
      </c>
      <c r="H119" s="2">
        <v>0.376485637389123</v>
      </c>
      <c r="I119" s="2">
        <v>0.40023270994424798</v>
      </c>
      <c r="J119" s="2">
        <v>0.29095383360981902</v>
      </c>
    </row>
    <row r="120" spans="1:10" x14ac:dyDescent="0.25">
      <c r="A120" s="2" t="s">
        <v>142</v>
      </c>
      <c r="B120" s="2" t="s">
        <v>96</v>
      </c>
      <c r="C120" s="2">
        <v>0.618354883044958</v>
      </c>
      <c r="D120" s="2">
        <v>0.71634934283792995</v>
      </c>
      <c r="E120" s="2">
        <v>0.670899963006377</v>
      </c>
      <c r="F120" s="2">
        <v>0.421333778649569</v>
      </c>
      <c r="G120" s="2">
        <v>0.330507825128734</v>
      </c>
      <c r="H120" s="2">
        <v>0.390128442086279</v>
      </c>
      <c r="I120" s="2">
        <v>0.298538454808295</v>
      </c>
      <c r="J120" s="2">
        <v>0.29225097969174402</v>
      </c>
    </row>
    <row r="121" spans="1:10" x14ac:dyDescent="0.25">
      <c r="A121" s="2" t="s">
        <v>142</v>
      </c>
      <c r="B121" s="2" t="s">
        <v>97</v>
      </c>
      <c r="C121" s="2">
        <v>1.15556148812175</v>
      </c>
      <c r="D121" s="2">
        <v>1.5802601352334</v>
      </c>
      <c r="E121" s="2">
        <v>0.799560546875</v>
      </c>
      <c r="F121" s="2">
        <v>0.58629591949284099</v>
      </c>
      <c r="G121" s="2">
        <v>0.70166368968784798</v>
      </c>
      <c r="H121" s="2">
        <v>0.46810014173388498</v>
      </c>
      <c r="I121" s="2">
        <v>0.51075695082545303</v>
      </c>
      <c r="J121" s="2">
        <v>0.51251454278826702</v>
      </c>
    </row>
    <row r="122" spans="1:10" x14ac:dyDescent="0.25">
      <c r="A122" s="2" t="s">
        <v>142</v>
      </c>
      <c r="B122" s="2" t="s">
        <v>98</v>
      </c>
      <c r="C122" s="2">
        <v>0.99480543285608303</v>
      </c>
      <c r="D122" s="2">
        <v>3.9193160831928302</v>
      </c>
      <c r="E122" s="2">
        <v>0.49530221149325399</v>
      </c>
      <c r="F122" s="2">
        <v>0.64916792325675499</v>
      </c>
      <c r="G122" s="2">
        <v>0.50329514779150497</v>
      </c>
      <c r="H122" s="2">
        <v>0.53240708075463805</v>
      </c>
      <c r="I122" s="2">
        <v>0.37199712824076397</v>
      </c>
      <c r="J122" s="2">
        <v>0.41721295565366701</v>
      </c>
    </row>
    <row r="123" spans="1:10" x14ac:dyDescent="0.25">
      <c r="A123" s="2" t="s">
        <v>143</v>
      </c>
      <c r="B123" s="2" t="s">
        <v>83</v>
      </c>
      <c r="C123" s="2">
        <v>0.85378224030137095</v>
      </c>
      <c r="D123" s="2">
        <v>0.807367824018002</v>
      </c>
      <c r="E123" s="2">
        <v>0.52647725678980395</v>
      </c>
      <c r="F123" s="2">
        <v>0.61868936754763104</v>
      </c>
      <c r="G123" s="2">
        <v>0.64017064869403795</v>
      </c>
      <c r="H123" s="2">
        <v>0.30061963479965897</v>
      </c>
      <c r="I123" s="2">
        <v>0.288823270238936</v>
      </c>
      <c r="J123" s="2">
        <v>0.19093145383521901</v>
      </c>
    </row>
    <row r="124" spans="1:10" x14ac:dyDescent="0.25">
      <c r="A124" s="2" t="s">
        <v>143</v>
      </c>
      <c r="B124" s="2" t="s">
        <v>84</v>
      </c>
      <c r="C124" s="2">
        <v>1.0074358433485</v>
      </c>
      <c r="D124" s="2">
        <v>1.82513166218996</v>
      </c>
      <c r="E124" s="2">
        <v>0.38235988467931697</v>
      </c>
      <c r="F124" s="2">
        <v>0.41955192573368499</v>
      </c>
      <c r="G124" s="2">
        <v>0.46044248156249501</v>
      </c>
      <c r="H124" s="2">
        <v>0.39231823757290801</v>
      </c>
      <c r="I124" s="2">
        <v>0.24146423675119899</v>
      </c>
      <c r="J124" s="2">
        <v>0.26440019719302699</v>
      </c>
    </row>
    <row r="125" spans="1:10" x14ac:dyDescent="0.25">
      <c r="A125" s="2" t="s">
        <v>143</v>
      </c>
      <c r="B125" s="2" t="s">
        <v>85</v>
      </c>
      <c r="C125" s="2">
        <v>0.64889532513916504</v>
      </c>
      <c r="D125" s="2">
        <v>0.68539394997060299</v>
      </c>
      <c r="E125" s="2">
        <v>0.41121118701994402</v>
      </c>
      <c r="F125" s="2">
        <v>0.58407066389918305</v>
      </c>
      <c r="G125" s="2">
        <v>0.65066372044384502</v>
      </c>
      <c r="H125" s="2">
        <v>0.20076991058886101</v>
      </c>
      <c r="I125" s="2">
        <v>0.22284158039838101</v>
      </c>
      <c r="J125" s="2">
        <v>0.17492062179371701</v>
      </c>
    </row>
    <row r="126" spans="1:10" x14ac:dyDescent="0.25">
      <c r="A126" s="2" t="s">
        <v>143</v>
      </c>
      <c r="B126" s="2" t="s">
        <v>86</v>
      </c>
      <c r="C126" s="2">
        <v>0.77778240665793397</v>
      </c>
      <c r="D126" s="2">
        <v>1.02861346676946</v>
      </c>
      <c r="E126" s="2">
        <v>0.28062493074685302</v>
      </c>
      <c r="F126" s="2">
        <v>0.32345158979296701</v>
      </c>
      <c r="G126" s="2">
        <v>0.249665905721486</v>
      </c>
      <c r="H126" s="2">
        <v>0.31958126928657299</v>
      </c>
      <c r="I126" s="2">
        <v>0.20951395854353899</v>
      </c>
      <c r="J126" s="2">
        <v>0.22084333468228601</v>
      </c>
    </row>
    <row r="127" spans="1:10" x14ac:dyDescent="0.25">
      <c r="A127" s="2" t="s">
        <v>143</v>
      </c>
      <c r="B127" s="2" t="s">
        <v>87</v>
      </c>
      <c r="C127" s="2">
        <v>0.36649957764893798</v>
      </c>
      <c r="D127" s="2">
        <v>0.36239784676581599</v>
      </c>
      <c r="E127" s="2">
        <v>0.326501927338541</v>
      </c>
      <c r="F127" s="2">
        <v>0.208501168526709</v>
      </c>
      <c r="G127" s="2">
        <v>0.195059960242361</v>
      </c>
      <c r="H127" s="2">
        <v>0.33622395712882303</v>
      </c>
      <c r="I127" s="2">
        <v>0.18226649845019</v>
      </c>
      <c r="J127" s="2">
        <v>0.12556605506688401</v>
      </c>
    </row>
    <row r="128" spans="1:10" x14ac:dyDescent="0.25">
      <c r="A128" s="2" t="s">
        <v>143</v>
      </c>
      <c r="B128" s="2" t="s">
        <v>88</v>
      </c>
      <c r="C128" s="2">
        <v>0.27537913993001001</v>
      </c>
      <c r="D128" s="2">
        <v>0.38359952159225902</v>
      </c>
      <c r="E128" s="2">
        <v>0.149654736742377</v>
      </c>
      <c r="F128" s="2">
        <v>0.191652518697083</v>
      </c>
      <c r="G128" s="2">
        <v>0.115319120232016</v>
      </c>
      <c r="H128" s="2">
        <v>0.125905673485249</v>
      </c>
      <c r="I128" s="2">
        <v>5.2787363529205301E-2</v>
      </c>
      <c r="J128" s="2">
        <v>7.9988944344222504E-2</v>
      </c>
    </row>
    <row r="129" spans="1:10" x14ac:dyDescent="0.25">
      <c r="A129" s="2" t="s">
        <v>143</v>
      </c>
      <c r="B129" s="2" t="s">
        <v>89</v>
      </c>
      <c r="C129" s="2">
        <v>0.17910284223035</v>
      </c>
      <c r="D129" s="2">
        <v>0.15122987097129201</v>
      </c>
      <c r="E129" s="2">
        <v>0.21309459116309901</v>
      </c>
      <c r="F129" s="2">
        <v>0.21956036798656001</v>
      </c>
      <c r="G129" s="2">
        <v>0.117677717935294</v>
      </c>
      <c r="H129" s="2">
        <v>0.13011877890676299</v>
      </c>
      <c r="I129" s="2">
        <v>0.100682221818715</v>
      </c>
      <c r="J129" s="2">
        <v>0.12511865934357</v>
      </c>
    </row>
    <row r="130" spans="1:10" x14ac:dyDescent="0.25">
      <c r="A130" s="2" t="s">
        <v>143</v>
      </c>
      <c r="B130" s="2" t="s">
        <v>90</v>
      </c>
      <c r="C130" s="2">
        <v>0.26210725773125898</v>
      </c>
      <c r="D130" s="2">
        <v>0.19951786380261199</v>
      </c>
      <c r="E130" s="2">
        <v>0.26374873705208302</v>
      </c>
      <c r="F130" s="2">
        <v>0.194485194515437</v>
      </c>
      <c r="G130" s="2">
        <v>0.143634749110788</v>
      </c>
      <c r="H130" s="2">
        <v>0.14754192670807201</v>
      </c>
      <c r="I130" s="2">
        <v>0.109494000207633</v>
      </c>
      <c r="J130" s="2">
        <v>9.9836802110076006E-2</v>
      </c>
    </row>
    <row r="131" spans="1:10" x14ac:dyDescent="0.25">
      <c r="A131" s="2" t="s">
        <v>143</v>
      </c>
      <c r="B131" s="2" t="s">
        <v>91</v>
      </c>
      <c r="C131" s="2">
        <v>0.33165488857775899</v>
      </c>
      <c r="D131" s="2">
        <v>0.28986581601202499</v>
      </c>
      <c r="E131" s="2">
        <v>0.348182953894138</v>
      </c>
      <c r="F131" s="2">
        <v>0.35789392422884703</v>
      </c>
      <c r="G131" s="2">
        <v>0.200966163538396</v>
      </c>
      <c r="H131" s="2">
        <v>0.15801392728462799</v>
      </c>
      <c r="I131" s="2">
        <v>0.12788651511073101</v>
      </c>
      <c r="J131" s="2">
        <v>0.10811629472300401</v>
      </c>
    </row>
    <row r="132" spans="1:10" x14ac:dyDescent="0.25">
      <c r="A132" s="2" t="s">
        <v>143</v>
      </c>
      <c r="B132" s="2" t="s">
        <v>92</v>
      </c>
      <c r="C132" s="2"/>
      <c r="D132" s="2"/>
      <c r="E132" s="2"/>
      <c r="F132" s="2"/>
      <c r="G132" s="2"/>
      <c r="H132" s="2">
        <v>0.25688558816909801</v>
      </c>
      <c r="I132" s="2">
        <v>0.21458573173731599</v>
      </c>
      <c r="J132" s="2">
        <v>0.11861601378768701</v>
      </c>
    </row>
    <row r="133" spans="1:10" x14ac:dyDescent="0.25">
      <c r="A133" s="2" t="s">
        <v>143</v>
      </c>
      <c r="B133" s="2" t="s">
        <v>93</v>
      </c>
      <c r="C133" s="2">
        <v>0.30159002635628002</v>
      </c>
      <c r="D133" s="2">
        <v>0.16828231746330899</v>
      </c>
      <c r="E133" s="2">
        <v>0.30250872951000901</v>
      </c>
      <c r="F133" s="2">
        <v>0.15884218737483</v>
      </c>
      <c r="G133" s="2">
        <v>0.109039072412997</v>
      </c>
      <c r="H133" s="2">
        <v>0.137884437572211</v>
      </c>
      <c r="I133" s="2">
        <v>9.1560668079182506E-2</v>
      </c>
      <c r="J133" s="2">
        <v>8.1352842971682507E-2</v>
      </c>
    </row>
    <row r="134" spans="1:10" x14ac:dyDescent="0.25">
      <c r="A134" s="2" t="s">
        <v>143</v>
      </c>
      <c r="B134" s="2" t="s">
        <v>94</v>
      </c>
      <c r="C134" s="2">
        <v>0.25844201445579501</v>
      </c>
      <c r="D134" s="2">
        <v>0.42197308503091302</v>
      </c>
      <c r="E134" s="2">
        <v>0.268332660198212</v>
      </c>
      <c r="F134" s="2">
        <v>0.20522365812212201</v>
      </c>
      <c r="G134" s="2">
        <v>0.188616116065532</v>
      </c>
      <c r="H134" s="2">
        <v>0.15793913044035399</v>
      </c>
      <c r="I134" s="2">
        <v>0.15423076692968599</v>
      </c>
      <c r="J134" s="2">
        <v>0.114838092122227</v>
      </c>
    </row>
    <row r="135" spans="1:10" x14ac:dyDescent="0.25">
      <c r="A135" s="2" t="s">
        <v>143</v>
      </c>
      <c r="B135" s="2" t="s">
        <v>95</v>
      </c>
      <c r="C135" s="2">
        <v>0.44052638113498699</v>
      </c>
      <c r="D135" s="2">
        <v>0.52460222505033005</v>
      </c>
      <c r="E135" s="2">
        <v>0.22941164206713399</v>
      </c>
      <c r="F135" s="2">
        <v>0.16639326931908699</v>
      </c>
      <c r="G135" s="2">
        <v>0.18418136751279199</v>
      </c>
      <c r="H135" s="2">
        <v>0.23363849613815499</v>
      </c>
      <c r="I135" s="2">
        <v>9.7815506160259205E-2</v>
      </c>
      <c r="J135" s="2">
        <v>9.38376120757312E-2</v>
      </c>
    </row>
    <row r="136" spans="1:10" x14ac:dyDescent="0.25">
      <c r="A136" s="2" t="s">
        <v>143</v>
      </c>
      <c r="B136" s="2" t="s">
        <v>96</v>
      </c>
      <c r="C136" s="2">
        <v>0.39646662771701802</v>
      </c>
      <c r="D136" s="2">
        <v>0.42961160652339497</v>
      </c>
      <c r="E136" s="2">
        <v>0.20657700952142499</v>
      </c>
      <c r="F136" s="2">
        <v>0.24379154201597</v>
      </c>
      <c r="G136" s="2">
        <v>0.15872117364779101</v>
      </c>
      <c r="H136" s="2">
        <v>0.15930468216538399</v>
      </c>
      <c r="I136" s="2">
        <v>0.169176294002682</v>
      </c>
      <c r="J136" s="2">
        <v>0.10696516837924699</v>
      </c>
    </row>
    <row r="137" spans="1:10" x14ac:dyDescent="0.25">
      <c r="A137" s="2" t="s">
        <v>143</v>
      </c>
      <c r="B137" s="2" t="s">
        <v>97</v>
      </c>
      <c r="C137" s="2">
        <v>0.67927283234894298</v>
      </c>
      <c r="D137" s="2">
        <v>0.46708676964044599</v>
      </c>
      <c r="E137" s="2">
        <v>0.31973556615412202</v>
      </c>
      <c r="F137" s="2">
        <v>0.29247088823467499</v>
      </c>
      <c r="G137" s="2">
        <v>0.28105818200856397</v>
      </c>
      <c r="H137" s="2">
        <v>0.182836910244077</v>
      </c>
      <c r="I137" s="2">
        <v>8.5464952280744896E-2</v>
      </c>
      <c r="J137" s="2">
        <v>0.261055957525969</v>
      </c>
    </row>
    <row r="138" spans="1:10" x14ac:dyDescent="0.25">
      <c r="A138" s="2" t="s">
        <v>143</v>
      </c>
      <c r="B138" s="2" t="s">
        <v>98</v>
      </c>
      <c r="C138" s="2">
        <v>0.43482538312673602</v>
      </c>
      <c r="D138" s="2">
        <v>0.77515267767012097</v>
      </c>
      <c r="E138" s="2">
        <v>0.45639714226126699</v>
      </c>
      <c r="F138" s="2">
        <v>0.24506354238837999</v>
      </c>
      <c r="G138" s="2">
        <v>0.120092171709985</v>
      </c>
      <c r="H138" s="2">
        <v>0.146976439282298</v>
      </c>
      <c r="I138" s="2">
        <v>9.2216278426349205E-2</v>
      </c>
      <c r="J138" s="2">
        <v>0.14186605112627099</v>
      </c>
    </row>
    <row r="139" spans="1:10" x14ac:dyDescent="0.25">
      <c r="A139" s="2" t="s">
        <v>144</v>
      </c>
      <c r="B139" s="2" t="s">
        <v>83</v>
      </c>
      <c r="C139" s="2">
        <v>2.0298266783356702</v>
      </c>
      <c r="D139" s="2">
        <v>0.97018647938966796</v>
      </c>
      <c r="E139" s="2">
        <v>0.32641545403748801</v>
      </c>
      <c r="F139" s="2">
        <v>0.368618965148926</v>
      </c>
      <c r="G139" s="2">
        <v>0.22889571264386199</v>
      </c>
      <c r="H139" s="2">
        <v>0.193571753334254</v>
      </c>
      <c r="I139" s="2">
        <v>0.32648551277816301</v>
      </c>
      <c r="J139" s="2">
        <v>0.15630929265171301</v>
      </c>
    </row>
    <row r="140" spans="1:10" x14ac:dyDescent="0.25">
      <c r="A140" s="2" t="s">
        <v>144</v>
      </c>
      <c r="B140" s="2" t="s">
        <v>84</v>
      </c>
      <c r="C140" s="2">
        <v>1.06295635923743</v>
      </c>
      <c r="D140" s="2">
        <v>1.50753203779459</v>
      </c>
      <c r="E140" s="2">
        <v>0.320034218020737</v>
      </c>
      <c r="F140" s="2">
        <v>0.48212315887212798</v>
      </c>
      <c r="G140" s="2">
        <v>0.320094986818731</v>
      </c>
      <c r="H140" s="2">
        <v>0.51340041682124105</v>
      </c>
      <c r="I140" s="2">
        <v>0.42304652743041499</v>
      </c>
      <c r="J140" s="2">
        <v>0.108395842835307</v>
      </c>
    </row>
    <row r="141" spans="1:10" x14ac:dyDescent="0.25">
      <c r="A141" s="2" t="s">
        <v>144</v>
      </c>
      <c r="B141" s="2" t="s">
        <v>85</v>
      </c>
      <c r="C141" s="2">
        <v>1.0901662521064299</v>
      </c>
      <c r="D141" s="2">
        <v>1.2201664969325099</v>
      </c>
      <c r="E141" s="2">
        <v>0.32821563072502602</v>
      </c>
      <c r="F141" s="2">
        <v>0.467464048415422</v>
      </c>
      <c r="G141" s="2">
        <v>0.24409368634223899</v>
      </c>
      <c r="H141" s="2">
        <v>0.23522821720689499</v>
      </c>
      <c r="I141" s="2">
        <v>0.21363941486924901</v>
      </c>
      <c r="J141" s="2">
        <v>0.12361528351903001</v>
      </c>
    </row>
    <row r="142" spans="1:10" x14ac:dyDescent="0.25">
      <c r="A142" s="2" t="s">
        <v>144</v>
      </c>
      <c r="B142" s="2" t="s">
        <v>86</v>
      </c>
      <c r="C142" s="2">
        <v>0.63047269359230995</v>
      </c>
      <c r="D142" s="2">
        <v>0.82689067348837897</v>
      </c>
      <c r="E142" s="2">
        <v>0.219533988274634</v>
      </c>
      <c r="F142" s="2">
        <v>0.13064108788967099</v>
      </c>
      <c r="G142" s="2">
        <v>0.15276846243068601</v>
      </c>
      <c r="H142" s="2">
        <v>0.17177336849272301</v>
      </c>
      <c r="I142" s="2">
        <v>0.13872996205464</v>
      </c>
      <c r="J142" s="2">
        <v>0.34735051449388299</v>
      </c>
    </row>
    <row r="143" spans="1:10" x14ac:dyDescent="0.25">
      <c r="A143" s="2" t="s">
        <v>144</v>
      </c>
      <c r="B143" s="2" t="s">
        <v>87</v>
      </c>
      <c r="C143" s="2">
        <v>0.44507132843136799</v>
      </c>
      <c r="D143" s="2">
        <v>0.41554104536771802</v>
      </c>
      <c r="E143" s="2">
        <v>0.26326533406972902</v>
      </c>
      <c r="F143" s="2">
        <v>0.17486923607066299</v>
      </c>
      <c r="G143" s="2">
        <v>0.128077680710703</v>
      </c>
      <c r="H143" s="2">
        <v>0.124347733799368</v>
      </c>
      <c r="I143" s="2">
        <v>0.13108351267874199</v>
      </c>
      <c r="J143" s="2">
        <v>4.1121305548586E-2</v>
      </c>
    </row>
    <row r="144" spans="1:10" x14ac:dyDescent="0.25">
      <c r="A144" s="2" t="s">
        <v>144</v>
      </c>
      <c r="B144" s="2" t="s">
        <v>88</v>
      </c>
      <c r="C144" s="2">
        <v>0.28945677913725398</v>
      </c>
      <c r="D144" s="2">
        <v>0.25999245699495099</v>
      </c>
      <c r="E144" s="2">
        <v>0.24993799161166</v>
      </c>
      <c r="F144" s="2">
        <v>0.14908028533682199</v>
      </c>
      <c r="G144" s="2">
        <v>9.0327742509543896E-2</v>
      </c>
      <c r="H144" s="2">
        <v>9.6566817956045298E-2</v>
      </c>
      <c r="I144" s="2">
        <v>0.10527282720431699</v>
      </c>
      <c r="J144" s="2">
        <v>7.5673707760870498E-2</v>
      </c>
    </row>
    <row r="145" spans="1:10" x14ac:dyDescent="0.25">
      <c r="A145" s="2" t="s">
        <v>144</v>
      </c>
      <c r="B145" s="2" t="s">
        <v>89</v>
      </c>
      <c r="C145" s="2">
        <v>0.25397529825568199</v>
      </c>
      <c r="D145" s="2">
        <v>0.19392780959606201</v>
      </c>
      <c r="E145" s="2">
        <v>0.29077082872390703</v>
      </c>
      <c r="F145" s="2">
        <v>0.30811554752290199</v>
      </c>
      <c r="G145" s="2">
        <v>0.129784469027072</v>
      </c>
      <c r="H145" s="2">
        <v>0.119601737242192</v>
      </c>
      <c r="I145" s="2">
        <v>0.12553081614896699</v>
      </c>
      <c r="J145" s="2">
        <v>9.2339096590876593E-2</v>
      </c>
    </row>
    <row r="146" spans="1:10" x14ac:dyDescent="0.25">
      <c r="A146" s="2" t="s">
        <v>144</v>
      </c>
      <c r="B146" s="2" t="s">
        <v>90</v>
      </c>
      <c r="C146" s="2">
        <v>0.24839779362082501</v>
      </c>
      <c r="D146" s="2">
        <v>0.32298990990966597</v>
      </c>
      <c r="E146" s="2">
        <v>0.20409026183188</v>
      </c>
      <c r="F146" s="2">
        <v>0.39547979831695601</v>
      </c>
      <c r="G146" s="2">
        <v>7.7023135963827399E-2</v>
      </c>
      <c r="H146" s="2">
        <v>8.10903729870915E-2</v>
      </c>
      <c r="I146" s="2">
        <v>8.4919645451009301E-2</v>
      </c>
      <c r="J146" s="2">
        <v>4.8952765064314001E-2</v>
      </c>
    </row>
    <row r="147" spans="1:10" x14ac:dyDescent="0.25">
      <c r="A147" s="2" t="s">
        <v>144</v>
      </c>
      <c r="B147" s="2" t="s">
        <v>91</v>
      </c>
      <c r="C147" s="2">
        <v>0.55746785365045104</v>
      </c>
      <c r="D147" s="2">
        <v>0.201389263384044</v>
      </c>
      <c r="E147" s="2">
        <v>0.39385929703712502</v>
      </c>
      <c r="F147" s="2">
        <v>0.16572669846937099</v>
      </c>
      <c r="G147" s="2">
        <v>0.124994339421391</v>
      </c>
      <c r="H147" s="2">
        <v>0.127351970877498</v>
      </c>
      <c r="I147" s="2">
        <v>9.8203588277101503E-2</v>
      </c>
      <c r="J147" s="2">
        <v>5.9638108359649798E-2</v>
      </c>
    </row>
    <row r="148" spans="1:10" x14ac:dyDescent="0.25">
      <c r="A148" s="2" t="s">
        <v>144</v>
      </c>
      <c r="B148" s="2" t="s">
        <v>92</v>
      </c>
      <c r="C148" s="2"/>
      <c r="D148" s="2"/>
      <c r="E148" s="2"/>
      <c r="F148" s="2"/>
      <c r="G148" s="2"/>
      <c r="H148" s="2">
        <v>0.114940735511482</v>
      </c>
      <c r="I148" s="2">
        <v>0.19084463128820101</v>
      </c>
      <c r="J148" s="2">
        <v>3.9300348726101199E-2</v>
      </c>
    </row>
    <row r="149" spans="1:10" x14ac:dyDescent="0.25">
      <c r="A149" s="2" t="s">
        <v>144</v>
      </c>
      <c r="B149" s="2" t="s">
        <v>93</v>
      </c>
      <c r="C149" s="2">
        <v>0.24406956508755701</v>
      </c>
      <c r="D149" s="2">
        <v>0.29801533091813298</v>
      </c>
      <c r="E149" s="2">
        <v>0.119264970999211</v>
      </c>
      <c r="F149" s="2">
        <v>9.6134538762271404E-2</v>
      </c>
      <c r="G149" s="2">
        <v>6.6805043024942307E-2</v>
      </c>
      <c r="H149" s="2">
        <v>7.3067663470283206E-2</v>
      </c>
      <c r="I149" s="2">
        <v>3.8604100700467797E-2</v>
      </c>
      <c r="J149" s="2">
        <v>4.7990822349675E-2</v>
      </c>
    </row>
    <row r="150" spans="1:10" x14ac:dyDescent="0.25">
      <c r="A150" s="2" t="s">
        <v>144</v>
      </c>
      <c r="B150" s="2" t="s">
        <v>94</v>
      </c>
      <c r="C150" s="2">
        <v>0.26380277704447502</v>
      </c>
      <c r="D150" s="2">
        <v>0.39842193946242299</v>
      </c>
      <c r="E150" s="2">
        <v>0.11823258828371799</v>
      </c>
      <c r="F150" s="2">
        <v>0.125131697859615</v>
      </c>
      <c r="G150" s="2">
        <v>0.10724967578426001</v>
      </c>
      <c r="H150" s="2">
        <v>0.15010574134066701</v>
      </c>
      <c r="I150" s="2">
        <v>8.9845550246536704E-2</v>
      </c>
      <c r="J150" s="2">
        <v>5.4058578098192797E-2</v>
      </c>
    </row>
    <row r="151" spans="1:10" x14ac:dyDescent="0.25">
      <c r="A151" s="2" t="s">
        <v>144</v>
      </c>
      <c r="B151" s="2" t="s">
        <v>95</v>
      </c>
      <c r="C151" s="2">
        <v>0.68135173059999898</v>
      </c>
      <c r="D151" s="2">
        <v>0.374437496066093</v>
      </c>
      <c r="E151" s="2">
        <v>0.13375004054978501</v>
      </c>
      <c r="F151" s="2">
        <v>0.179494661279023</v>
      </c>
      <c r="G151" s="2">
        <v>8.9664122788235504E-2</v>
      </c>
      <c r="H151" s="2">
        <v>0.13825671048834901</v>
      </c>
      <c r="I151" s="2">
        <v>0.14192684320733001</v>
      </c>
      <c r="J151" s="2">
        <v>6.6711893305182499E-2</v>
      </c>
    </row>
    <row r="152" spans="1:10" x14ac:dyDescent="0.25">
      <c r="A152" s="2" t="s">
        <v>144</v>
      </c>
      <c r="B152" s="2" t="s">
        <v>96</v>
      </c>
      <c r="C152" s="2">
        <v>0.41277664713561502</v>
      </c>
      <c r="D152" s="2">
        <v>0.44754282571375398</v>
      </c>
      <c r="E152" s="2">
        <v>0.15049125067889699</v>
      </c>
      <c r="F152" s="2">
        <v>0.21565975621342701</v>
      </c>
      <c r="G152" s="2">
        <v>0.161143054720014</v>
      </c>
      <c r="H152" s="2">
        <v>8.5938756819814402E-2</v>
      </c>
      <c r="I152" s="2">
        <v>6.4125540666282205E-2</v>
      </c>
      <c r="J152" s="2">
        <v>6.1088020447641597E-2</v>
      </c>
    </row>
    <row r="153" spans="1:10" x14ac:dyDescent="0.25">
      <c r="A153" s="2" t="s">
        <v>144</v>
      </c>
      <c r="B153" s="2" t="s">
        <v>97</v>
      </c>
      <c r="C153" s="2">
        <v>0.67236721515655495</v>
      </c>
      <c r="D153" s="2">
        <v>1.0191853158175901</v>
      </c>
      <c r="E153" s="2">
        <v>0.14444412663579001</v>
      </c>
      <c r="F153" s="2">
        <v>0.43244529515504798</v>
      </c>
      <c r="G153" s="2">
        <v>0.241154199466109</v>
      </c>
      <c r="H153" s="2">
        <v>0.19733577501028801</v>
      </c>
      <c r="I153" s="2">
        <v>0.19012020202353599</v>
      </c>
      <c r="J153" s="2">
        <v>0.24259106721729001</v>
      </c>
    </row>
    <row r="154" spans="1:10" x14ac:dyDescent="0.25">
      <c r="A154" s="2" t="s">
        <v>144</v>
      </c>
      <c r="B154" s="2" t="s">
        <v>98</v>
      </c>
      <c r="C154" s="2">
        <v>0.168285495601594</v>
      </c>
      <c r="D154" s="2">
        <v>0.39495807141065598</v>
      </c>
      <c r="E154" s="2">
        <v>0.54410272277891603</v>
      </c>
      <c r="F154" s="2">
        <v>0.183277216274291</v>
      </c>
      <c r="G154" s="2">
        <v>5.1732646534219398E-2</v>
      </c>
      <c r="H154" s="2">
        <v>0.13552948366850601</v>
      </c>
      <c r="I154" s="2">
        <v>0.24288471322506699</v>
      </c>
      <c r="J154" s="2">
        <v>0.11519466061145101</v>
      </c>
    </row>
    <row r="155" spans="1:10" x14ac:dyDescent="0.25">
      <c r="A155" s="2" t="s">
        <v>145</v>
      </c>
      <c r="B155" s="2" t="s">
        <v>83</v>
      </c>
      <c r="C155" s="2"/>
      <c r="D155" s="2"/>
      <c r="E155" s="2">
        <v>0.359247229062021</v>
      </c>
      <c r="F155" s="2">
        <v>9.0040656505152597E-2</v>
      </c>
      <c r="G155" s="2">
        <v>0</v>
      </c>
      <c r="H155" s="2">
        <v>0.21903798915445799</v>
      </c>
      <c r="I155" s="2">
        <v>0.17729378305375601</v>
      </c>
      <c r="J155" s="2">
        <v>2.7665859670378299E-2</v>
      </c>
    </row>
    <row r="156" spans="1:10" x14ac:dyDescent="0.25">
      <c r="A156" s="2" t="s">
        <v>145</v>
      </c>
      <c r="B156" s="2" t="s">
        <v>84</v>
      </c>
      <c r="C156" s="2"/>
      <c r="D156" s="2"/>
      <c r="E156" s="2">
        <v>0.121173763182014</v>
      </c>
      <c r="F156" s="2">
        <v>0.19665663130581401</v>
      </c>
      <c r="G156" s="2">
        <v>0</v>
      </c>
      <c r="H156" s="2">
        <v>0.11809942079708</v>
      </c>
      <c r="I156" s="2">
        <v>0.26929210871458098</v>
      </c>
      <c r="J156" s="2">
        <v>4.7788119991309899E-2</v>
      </c>
    </row>
    <row r="157" spans="1:10" x14ac:dyDescent="0.25">
      <c r="A157" s="2" t="s">
        <v>145</v>
      </c>
      <c r="B157" s="2" t="s">
        <v>85</v>
      </c>
      <c r="C157" s="2"/>
      <c r="D157" s="2"/>
      <c r="E157" s="2">
        <v>0.18369314493611499</v>
      </c>
      <c r="F157" s="2">
        <v>3.7122724461369203E-2</v>
      </c>
      <c r="G157" s="2">
        <v>3.3350119338137999E-3</v>
      </c>
      <c r="H157" s="2">
        <v>0.38531981408596</v>
      </c>
      <c r="I157" s="2">
        <v>0.229814345948398</v>
      </c>
      <c r="J157" s="2">
        <v>0.10039228945970501</v>
      </c>
    </row>
    <row r="158" spans="1:10" x14ac:dyDescent="0.25">
      <c r="A158" s="2" t="s">
        <v>145</v>
      </c>
      <c r="B158" s="2" t="s">
        <v>86</v>
      </c>
      <c r="C158" s="2"/>
      <c r="D158" s="2"/>
      <c r="E158" s="2">
        <v>0.549836736172438</v>
      </c>
      <c r="F158" s="2">
        <v>7.9995451960712699E-2</v>
      </c>
      <c r="G158" s="2">
        <v>0</v>
      </c>
      <c r="H158" s="2">
        <v>7.1829120861366405E-2</v>
      </c>
      <c r="I158" s="2">
        <v>0.31065596267581003</v>
      </c>
      <c r="J158" s="2">
        <v>2.1134725830051999E-2</v>
      </c>
    </row>
    <row r="159" spans="1:10" x14ac:dyDescent="0.25">
      <c r="A159" s="2" t="s">
        <v>145</v>
      </c>
      <c r="B159" s="2" t="s">
        <v>87</v>
      </c>
      <c r="C159" s="2"/>
      <c r="D159" s="2"/>
      <c r="E159" s="2">
        <v>0.183096854016185</v>
      </c>
      <c r="F159" s="2">
        <v>1.0972861491609399E-2</v>
      </c>
      <c r="G159" s="2">
        <v>4.3319614633219299E-3</v>
      </c>
      <c r="H159" s="2">
        <v>0.122793379705399</v>
      </c>
      <c r="I159" s="2">
        <v>0.14758638571947799</v>
      </c>
      <c r="J159" s="2">
        <v>8.0992950825020699E-2</v>
      </c>
    </row>
    <row r="160" spans="1:10" x14ac:dyDescent="0.25">
      <c r="A160" s="2" t="s">
        <v>145</v>
      </c>
      <c r="B160" s="2" t="s">
        <v>88</v>
      </c>
      <c r="C160" s="2"/>
      <c r="D160" s="2"/>
      <c r="E160" s="2">
        <v>0.141880626324564</v>
      </c>
      <c r="F160" s="2">
        <v>2.7368910377845199E-2</v>
      </c>
      <c r="G160" s="2">
        <v>1.6769071226008202E-2</v>
      </c>
      <c r="H160" s="2">
        <v>3.6227458622306599E-2</v>
      </c>
      <c r="I160" s="2">
        <v>9.4490899937227396E-2</v>
      </c>
      <c r="J160" s="2">
        <v>2.34892388107255E-2</v>
      </c>
    </row>
    <row r="161" spans="1:10" x14ac:dyDescent="0.25">
      <c r="A161" s="2" t="s">
        <v>145</v>
      </c>
      <c r="B161" s="2" t="s">
        <v>89</v>
      </c>
      <c r="C161" s="2"/>
      <c r="D161" s="2"/>
      <c r="E161" s="2">
        <v>0.159745081327856</v>
      </c>
      <c r="F161" s="2">
        <v>6.6976016387343407E-2</v>
      </c>
      <c r="G161" s="2">
        <v>1.2463735765777501E-2</v>
      </c>
      <c r="H161" s="2">
        <v>6.4162013586610597E-2</v>
      </c>
      <c r="I161" s="2">
        <v>6.6556892124935998E-2</v>
      </c>
      <c r="J161" s="2">
        <v>4.8119717394001803E-2</v>
      </c>
    </row>
    <row r="162" spans="1:10" x14ac:dyDescent="0.25">
      <c r="A162" s="2" t="s">
        <v>145</v>
      </c>
      <c r="B162" s="2" t="s">
        <v>90</v>
      </c>
      <c r="C162" s="2"/>
      <c r="D162" s="2"/>
      <c r="E162" s="2">
        <v>2.75674246950075E-2</v>
      </c>
      <c r="F162" s="2">
        <v>1.20344731840305E-2</v>
      </c>
      <c r="G162" s="2">
        <v>4.3778454710263802E-3</v>
      </c>
      <c r="H162" s="2">
        <v>3.45776119502261E-2</v>
      </c>
      <c r="I162" s="2">
        <v>9.8235753830522299E-2</v>
      </c>
      <c r="J162" s="2">
        <v>4.8435683129355298E-2</v>
      </c>
    </row>
    <row r="163" spans="1:10" x14ac:dyDescent="0.25">
      <c r="A163" s="2" t="s">
        <v>145</v>
      </c>
      <c r="B163" s="2" t="s">
        <v>91</v>
      </c>
      <c r="C163" s="2"/>
      <c r="D163" s="2"/>
      <c r="E163" s="2">
        <v>0.34757000394165499</v>
      </c>
      <c r="F163" s="2">
        <v>0.130517850629985</v>
      </c>
      <c r="G163" s="2">
        <v>0</v>
      </c>
      <c r="H163" s="2">
        <v>7.8897742787376005E-2</v>
      </c>
      <c r="I163" s="2">
        <v>0.110905652400106</v>
      </c>
      <c r="J163" s="2">
        <v>1.3556132034864299E-2</v>
      </c>
    </row>
    <row r="164" spans="1:10" x14ac:dyDescent="0.25">
      <c r="A164" s="2" t="s">
        <v>145</v>
      </c>
      <c r="B164" s="2" t="s">
        <v>92</v>
      </c>
      <c r="C164" s="2"/>
      <c r="D164" s="2"/>
      <c r="E164" s="2"/>
      <c r="F164" s="2"/>
      <c r="G164" s="2"/>
      <c r="H164" s="2">
        <v>0.23413011804223099</v>
      </c>
      <c r="I164" s="2">
        <v>8.2491291686892496E-2</v>
      </c>
      <c r="J164" s="2">
        <v>3.35846678353846E-2</v>
      </c>
    </row>
    <row r="165" spans="1:10" x14ac:dyDescent="0.25">
      <c r="A165" s="2" t="s">
        <v>145</v>
      </c>
      <c r="B165" s="2" t="s">
        <v>93</v>
      </c>
      <c r="C165" s="2"/>
      <c r="D165" s="2"/>
      <c r="E165" s="2">
        <v>0.106486794538796</v>
      </c>
      <c r="F165" s="2">
        <v>3.1913176644593498E-2</v>
      </c>
      <c r="G165" s="2">
        <v>2.8394471155479599E-2</v>
      </c>
      <c r="H165" s="2">
        <v>9.7569724312052103E-2</v>
      </c>
      <c r="I165" s="2">
        <v>0.11752670397982</v>
      </c>
      <c r="J165" s="2">
        <v>1.6794954717624901E-2</v>
      </c>
    </row>
    <row r="166" spans="1:10" x14ac:dyDescent="0.25">
      <c r="A166" s="2" t="s">
        <v>145</v>
      </c>
      <c r="B166" s="2" t="s">
        <v>94</v>
      </c>
      <c r="C166" s="2"/>
      <c r="D166" s="2"/>
      <c r="E166" s="2">
        <v>0.26422818191349501</v>
      </c>
      <c r="F166" s="2">
        <v>3.5031835432164399E-2</v>
      </c>
      <c r="G166" s="2">
        <v>0</v>
      </c>
      <c r="H166" s="2">
        <v>9.7776902839541394E-2</v>
      </c>
      <c r="I166" s="2">
        <v>0.108675693627447</v>
      </c>
      <c r="J166" s="2">
        <v>1.50512511027046E-2</v>
      </c>
    </row>
    <row r="167" spans="1:10" x14ac:dyDescent="0.25">
      <c r="A167" s="2" t="s">
        <v>145</v>
      </c>
      <c r="B167" s="2" t="s">
        <v>95</v>
      </c>
      <c r="C167" s="2"/>
      <c r="D167" s="2"/>
      <c r="E167" s="2">
        <v>9.4268599059432703E-2</v>
      </c>
      <c r="F167" s="2">
        <v>0.109837332274765</v>
      </c>
      <c r="G167" s="2">
        <v>7.3248427361249896E-2</v>
      </c>
      <c r="H167" s="2">
        <v>7.0126436185091706E-2</v>
      </c>
      <c r="I167" s="2">
        <v>0.12636088067665699</v>
      </c>
      <c r="J167" s="2">
        <v>0</v>
      </c>
    </row>
    <row r="168" spans="1:10" x14ac:dyDescent="0.25">
      <c r="A168" s="2" t="s">
        <v>145</v>
      </c>
      <c r="B168" s="2" t="s">
        <v>96</v>
      </c>
      <c r="C168" s="2"/>
      <c r="D168" s="2"/>
      <c r="E168" s="2">
        <v>5.4649583762511597E-2</v>
      </c>
      <c r="F168" s="2">
        <v>2.0576338283717601E-2</v>
      </c>
      <c r="G168" s="2">
        <v>0</v>
      </c>
      <c r="H168" s="2">
        <v>1.3542479427997E-2</v>
      </c>
      <c r="I168" s="2">
        <v>8.9021661551669198E-2</v>
      </c>
      <c r="J168" s="2">
        <v>5.1417492795735598E-2</v>
      </c>
    </row>
    <row r="169" spans="1:10" x14ac:dyDescent="0.25">
      <c r="A169" s="2" t="s">
        <v>145</v>
      </c>
      <c r="B169" s="2" t="s">
        <v>97</v>
      </c>
      <c r="C169" s="2"/>
      <c r="D169" s="2"/>
      <c r="E169" s="2">
        <v>0.113183306530118</v>
      </c>
      <c r="F169" s="2">
        <v>0</v>
      </c>
      <c r="G169" s="2">
        <v>0</v>
      </c>
      <c r="H169" s="2">
        <v>7.2226638440042706E-2</v>
      </c>
      <c r="I169" s="2">
        <v>9.4422965776175302E-2</v>
      </c>
      <c r="J169" s="2">
        <v>0</v>
      </c>
    </row>
    <row r="170" spans="1:10" x14ac:dyDescent="0.25">
      <c r="A170" s="2" t="s">
        <v>145</v>
      </c>
      <c r="B170" s="2" t="s">
        <v>98</v>
      </c>
      <c r="C170" s="2"/>
      <c r="D170" s="2"/>
      <c r="E170" s="2">
        <v>0</v>
      </c>
      <c r="F170" s="2">
        <v>0</v>
      </c>
      <c r="G170" s="2">
        <v>0</v>
      </c>
      <c r="H170" s="2">
        <v>0.14828215353190899</v>
      </c>
      <c r="I170" s="2">
        <v>0.24004648439586199</v>
      </c>
      <c r="J170" s="2">
        <v>0.119144830387086</v>
      </c>
    </row>
    <row r="173" spans="1:10" x14ac:dyDescent="0.25">
      <c r="A173" s="31" t="s">
        <v>79</v>
      </c>
      <c r="B173" s="31"/>
      <c r="C173" s="31"/>
      <c r="D173" s="31"/>
      <c r="E173" s="31"/>
      <c r="F173" s="31"/>
      <c r="G173" s="31"/>
      <c r="H173" s="31"/>
      <c r="I173" s="31"/>
      <c r="J173" s="31"/>
    </row>
    <row r="174" spans="1:10" x14ac:dyDescent="0.25">
      <c r="A174" s="4" t="s">
        <v>64</v>
      </c>
      <c r="B174" s="4" t="s">
        <v>5</v>
      </c>
      <c r="C174" s="4" t="s">
        <v>65</v>
      </c>
      <c r="D174" s="4" t="s">
        <v>66</v>
      </c>
      <c r="E174" s="4" t="s">
        <v>67</v>
      </c>
      <c r="F174" s="4" t="s">
        <v>68</v>
      </c>
      <c r="G174" s="4" t="s">
        <v>69</v>
      </c>
      <c r="H174" s="4" t="s">
        <v>70</v>
      </c>
      <c r="I174" s="4" t="s">
        <v>71</v>
      </c>
      <c r="J174" s="4" t="s">
        <v>72</v>
      </c>
    </row>
    <row r="175" spans="1:10" x14ac:dyDescent="0.25">
      <c r="A175" s="3" t="s">
        <v>141</v>
      </c>
      <c r="B175" s="3" t="s">
        <v>83</v>
      </c>
      <c r="C175" s="3">
        <v>39427</v>
      </c>
      <c r="D175" s="3">
        <v>46287</v>
      </c>
      <c r="E175" s="3">
        <v>53189</v>
      </c>
      <c r="F175" s="3">
        <v>58315</v>
      </c>
      <c r="G175" s="3">
        <v>65980</v>
      </c>
      <c r="H175" s="3">
        <v>71502</v>
      </c>
      <c r="I175" s="3">
        <v>75304</v>
      </c>
      <c r="J175" s="3">
        <v>81840</v>
      </c>
    </row>
    <row r="176" spans="1:10" x14ac:dyDescent="0.25">
      <c r="A176" s="3" t="s">
        <v>141</v>
      </c>
      <c r="B176" s="3" t="s">
        <v>84</v>
      </c>
      <c r="C176" s="3">
        <v>59633</v>
      </c>
      <c r="D176" s="3">
        <v>63836</v>
      </c>
      <c r="E176" s="3">
        <v>69706</v>
      </c>
      <c r="F176" s="3">
        <v>78845</v>
      </c>
      <c r="G176" s="3">
        <v>89342</v>
      </c>
      <c r="H176" s="3">
        <v>86960</v>
      </c>
      <c r="I176" s="3">
        <v>113069</v>
      </c>
      <c r="J176" s="3">
        <v>119098</v>
      </c>
    </row>
    <row r="177" spans="1:10" x14ac:dyDescent="0.25">
      <c r="A177" s="3" t="s">
        <v>141</v>
      </c>
      <c r="B177" s="3" t="s">
        <v>85</v>
      </c>
      <c r="C177" s="3">
        <v>104067</v>
      </c>
      <c r="D177" s="3">
        <v>109032</v>
      </c>
      <c r="E177" s="3">
        <v>131928</v>
      </c>
      <c r="F177" s="3">
        <v>143307</v>
      </c>
      <c r="G177" s="3">
        <v>161081</v>
      </c>
      <c r="H177" s="3">
        <v>187025</v>
      </c>
      <c r="I177" s="3">
        <v>210994</v>
      </c>
      <c r="J177" s="3">
        <v>231470</v>
      </c>
    </row>
    <row r="178" spans="1:10" x14ac:dyDescent="0.25">
      <c r="A178" s="3" t="s">
        <v>141</v>
      </c>
      <c r="B178" s="3" t="s">
        <v>86</v>
      </c>
      <c r="C178" s="3">
        <v>58905</v>
      </c>
      <c r="D178" s="3">
        <v>61561</v>
      </c>
      <c r="E178" s="3">
        <v>72860</v>
      </c>
      <c r="F178" s="3">
        <v>75473</v>
      </c>
      <c r="G178" s="3">
        <v>79631</v>
      </c>
      <c r="H178" s="3">
        <v>91206</v>
      </c>
      <c r="I178" s="3">
        <v>98369</v>
      </c>
      <c r="J178" s="3">
        <v>107530</v>
      </c>
    </row>
    <row r="179" spans="1:10" x14ac:dyDescent="0.25">
      <c r="A179" s="3" t="s">
        <v>141</v>
      </c>
      <c r="B179" s="3" t="s">
        <v>87</v>
      </c>
      <c r="C179" s="3">
        <v>148019</v>
      </c>
      <c r="D179" s="3">
        <v>179130</v>
      </c>
      <c r="E179" s="3">
        <v>184216</v>
      </c>
      <c r="F179" s="3">
        <v>192906</v>
      </c>
      <c r="G179" s="3">
        <v>216027</v>
      </c>
      <c r="H179" s="3">
        <v>228737</v>
      </c>
      <c r="I179" s="3">
        <v>267242</v>
      </c>
      <c r="J179" s="3">
        <v>304575</v>
      </c>
    </row>
    <row r="180" spans="1:10" x14ac:dyDescent="0.25">
      <c r="A180" s="3" t="s">
        <v>141</v>
      </c>
      <c r="B180" s="3" t="s">
        <v>88</v>
      </c>
      <c r="C180" s="3">
        <v>399601</v>
      </c>
      <c r="D180" s="3">
        <v>452211</v>
      </c>
      <c r="E180" s="3">
        <v>507218</v>
      </c>
      <c r="F180" s="3">
        <v>527199</v>
      </c>
      <c r="G180" s="3">
        <v>568450</v>
      </c>
      <c r="H180" s="3">
        <v>598540</v>
      </c>
      <c r="I180" s="3">
        <v>651262</v>
      </c>
      <c r="J180" s="3">
        <v>683660</v>
      </c>
    </row>
    <row r="181" spans="1:10" x14ac:dyDescent="0.25">
      <c r="A181" s="3" t="s">
        <v>141</v>
      </c>
      <c r="B181" s="3" t="s">
        <v>89</v>
      </c>
      <c r="C181" s="3">
        <v>1540385</v>
      </c>
      <c r="D181" s="3">
        <v>1698596</v>
      </c>
      <c r="E181" s="3">
        <v>1820546</v>
      </c>
      <c r="F181" s="3">
        <v>1980405</v>
      </c>
      <c r="G181" s="3">
        <v>2073437</v>
      </c>
      <c r="H181" s="3">
        <v>2197213</v>
      </c>
      <c r="I181" s="3">
        <v>2568398</v>
      </c>
      <c r="J181" s="3">
        <v>2689185</v>
      </c>
    </row>
    <row r="182" spans="1:10" x14ac:dyDescent="0.25">
      <c r="A182" s="3" t="s">
        <v>141</v>
      </c>
      <c r="B182" s="3" t="s">
        <v>90</v>
      </c>
      <c r="C182" s="3">
        <v>205485</v>
      </c>
      <c r="D182" s="3">
        <v>223916</v>
      </c>
      <c r="E182" s="3">
        <v>237173</v>
      </c>
      <c r="F182" s="3">
        <v>259468</v>
      </c>
      <c r="G182" s="3">
        <v>278086</v>
      </c>
      <c r="H182" s="3">
        <v>295250</v>
      </c>
      <c r="I182" s="3">
        <v>333484</v>
      </c>
      <c r="J182" s="3">
        <v>356574</v>
      </c>
    </row>
    <row r="183" spans="1:10" x14ac:dyDescent="0.25">
      <c r="A183" s="3" t="s">
        <v>141</v>
      </c>
      <c r="B183" s="3" t="s">
        <v>91</v>
      </c>
      <c r="C183" s="3">
        <v>227766</v>
      </c>
      <c r="D183" s="3">
        <v>265121</v>
      </c>
      <c r="E183" s="3">
        <v>269494</v>
      </c>
      <c r="F183" s="3">
        <v>306870</v>
      </c>
      <c r="G183" s="3">
        <v>317501</v>
      </c>
      <c r="H183" s="3">
        <v>338956</v>
      </c>
      <c r="I183" s="3">
        <v>377734</v>
      </c>
      <c r="J183" s="3">
        <v>411356</v>
      </c>
    </row>
    <row r="184" spans="1:10" x14ac:dyDescent="0.25">
      <c r="A184" s="3" t="s">
        <v>141</v>
      </c>
      <c r="B184" s="3" t="s">
        <v>92</v>
      </c>
      <c r="C184" s="3"/>
      <c r="D184" s="3"/>
      <c r="E184" s="3"/>
      <c r="F184" s="3"/>
      <c r="G184" s="3"/>
      <c r="H184" s="3">
        <v>157763</v>
      </c>
      <c r="I184" s="3">
        <v>173949</v>
      </c>
      <c r="J184" s="3">
        <v>188471</v>
      </c>
    </row>
    <row r="185" spans="1:10" x14ac:dyDescent="0.25">
      <c r="A185" s="3" t="s">
        <v>141</v>
      </c>
      <c r="B185" s="3" t="s">
        <v>93</v>
      </c>
      <c r="C185" s="3">
        <v>456361</v>
      </c>
      <c r="D185" s="3">
        <v>508605</v>
      </c>
      <c r="E185" s="3">
        <v>532453</v>
      </c>
      <c r="F185" s="3">
        <v>572532</v>
      </c>
      <c r="G185" s="3">
        <v>631098</v>
      </c>
      <c r="H185" s="3">
        <v>518197</v>
      </c>
      <c r="I185" s="3">
        <v>549450</v>
      </c>
      <c r="J185" s="3">
        <v>572713</v>
      </c>
    </row>
    <row r="186" spans="1:10" x14ac:dyDescent="0.25">
      <c r="A186" s="3" t="s">
        <v>141</v>
      </c>
      <c r="B186" s="3" t="s">
        <v>94</v>
      </c>
      <c r="C186" s="3">
        <v>221710</v>
      </c>
      <c r="D186" s="3">
        <v>236397</v>
      </c>
      <c r="E186" s="3">
        <v>254507</v>
      </c>
      <c r="F186" s="3">
        <v>272443</v>
      </c>
      <c r="G186" s="3">
        <v>288448</v>
      </c>
      <c r="H186" s="3">
        <v>309234</v>
      </c>
      <c r="I186" s="3">
        <v>322396</v>
      </c>
      <c r="J186" s="3">
        <v>352495</v>
      </c>
    </row>
    <row r="187" spans="1:10" x14ac:dyDescent="0.25">
      <c r="A187" s="3" t="s">
        <v>141</v>
      </c>
      <c r="B187" s="3" t="s">
        <v>95</v>
      </c>
      <c r="C187" s="3">
        <v>88142</v>
      </c>
      <c r="D187" s="3">
        <v>98733</v>
      </c>
      <c r="E187" s="3">
        <v>106261</v>
      </c>
      <c r="F187" s="3">
        <v>116118</v>
      </c>
      <c r="G187" s="3">
        <v>120159</v>
      </c>
      <c r="H187" s="3">
        <v>126065</v>
      </c>
      <c r="I187" s="3">
        <v>135168</v>
      </c>
      <c r="J187" s="3">
        <v>143370</v>
      </c>
    </row>
    <row r="188" spans="1:10" x14ac:dyDescent="0.25">
      <c r="A188" s="3" t="s">
        <v>141</v>
      </c>
      <c r="B188" s="3" t="s">
        <v>96</v>
      </c>
      <c r="C188" s="3">
        <v>192690</v>
      </c>
      <c r="D188" s="3">
        <v>209263</v>
      </c>
      <c r="E188" s="3">
        <v>229539</v>
      </c>
      <c r="F188" s="3">
        <v>242483</v>
      </c>
      <c r="G188" s="3">
        <v>259197</v>
      </c>
      <c r="H188" s="3">
        <v>273094</v>
      </c>
      <c r="I188" s="3">
        <v>290748</v>
      </c>
      <c r="J188" s="3">
        <v>317432</v>
      </c>
    </row>
    <row r="189" spans="1:10" x14ac:dyDescent="0.25">
      <c r="A189" s="3" t="s">
        <v>141</v>
      </c>
      <c r="B189" s="3" t="s">
        <v>97</v>
      </c>
      <c r="C189" s="3">
        <v>24961</v>
      </c>
      <c r="D189" s="3">
        <v>27060</v>
      </c>
      <c r="E189" s="3">
        <v>29447</v>
      </c>
      <c r="F189" s="3">
        <v>31196</v>
      </c>
      <c r="G189" s="3">
        <v>33575</v>
      </c>
      <c r="H189" s="3">
        <v>35686</v>
      </c>
      <c r="I189" s="3">
        <v>39308</v>
      </c>
      <c r="J189" s="3">
        <v>38972</v>
      </c>
    </row>
    <row r="190" spans="1:10" x14ac:dyDescent="0.25">
      <c r="A190" s="3" t="s">
        <v>141</v>
      </c>
      <c r="B190" s="3" t="s">
        <v>98</v>
      </c>
      <c r="C190" s="3">
        <v>45099</v>
      </c>
      <c r="D190" s="3">
        <v>44819</v>
      </c>
      <c r="E190" s="3">
        <v>50037</v>
      </c>
      <c r="F190" s="3">
        <v>49490</v>
      </c>
      <c r="G190" s="3">
        <v>57077</v>
      </c>
      <c r="H190" s="3">
        <v>56932</v>
      </c>
      <c r="I190" s="3">
        <v>64077</v>
      </c>
      <c r="J190" s="3">
        <v>67608</v>
      </c>
    </row>
    <row r="191" spans="1:10" x14ac:dyDescent="0.25">
      <c r="A191" s="3" t="s">
        <v>142</v>
      </c>
      <c r="B191" s="3" t="s">
        <v>83</v>
      </c>
      <c r="C191" s="3">
        <v>5785</v>
      </c>
      <c r="D191" s="3">
        <v>4404</v>
      </c>
      <c r="E191" s="3">
        <v>5010</v>
      </c>
      <c r="F191" s="3">
        <v>4953</v>
      </c>
      <c r="G191" s="3">
        <v>4264</v>
      </c>
      <c r="H191" s="3">
        <v>3814</v>
      </c>
      <c r="I191" s="3">
        <v>3676</v>
      </c>
      <c r="J191" s="3">
        <v>3514</v>
      </c>
    </row>
    <row r="192" spans="1:10" x14ac:dyDescent="0.25">
      <c r="A192" s="3" t="s">
        <v>142</v>
      </c>
      <c r="B192" s="3" t="s">
        <v>84</v>
      </c>
      <c r="C192" s="3">
        <v>6298</v>
      </c>
      <c r="D192" s="3">
        <v>8089</v>
      </c>
      <c r="E192" s="3">
        <v>8835</v>
      </c>
      <c r="F192" s="3">
        <v>6513</v>
      </c>
      <c r="G192" s="3">
        <v>7163</v>
      </c>
      <c r="H192" s="3">
        <v>8446</v>
      </c>
      <c r="I192" s="3">
        <v>7104</v>
      </c>
      <c r="J192" s="3">
        <v>7828</v>
      </c>
    </row>
    <row r="193" spans="1:10" x14ac:dyDescent="0.25">
      <c r="A193" s="3" t="s">
        <v>142</v>
      </c>
      <c r="B193" s="3" t="s">
        <v>85</v>
      </c>
      <c r="C193" s="3">
        <v>16144</v>
      </c>
      <c r="D193" s="3">
        <v>12009</v>
      </c>
      <c r="E193" s="3">
        <v>13966</v>
      </c>
      <c r="F193" s="3">
        <v>10745</v>
      </c>
      <c r="G193" s="3">
        <v>13312</v>
      </c>
      <c r="H193" s="3">
        <v>9330</v>
      </c>
      <c r="I193" s="3">
        <v>9423</v>
      </c>
      <c r="J193" s="3">
        <v>9263</v>
      </c>
    </row>
    <row r="194" spans="1:10" x14ac:dyDescent="0.25">
      <c r="A194" s="3" t="s">
        <v>142</v>
      </c>
      <c r="B194" s="3" t="s">
        <v>86</v>
      </c>
      <c r="C194" s="3">
        <v>8089</v>
      </c>
      <c r="D194" s="3">
        <v>6744</v>
      </c>
      <c r="E194" s="3">
        <v>7164</v>
      </c>
      <c r="F194" s="3">
        <v>7766</v>
      </c>
      <c r="G194" s="3">
        <v>5872</v>
      </c>
      <c r="H194" s="3">
        <v>4610</v>
      </c>
      <c r="I194" s="3">
        <v>3724</v>
      </c>
      <c r="J194" s="3">
        <v>4284</v>
      </c>
    </row>
    <row r="195" spans="1:10" x14ac:dyDescent="0.25">
      <c r="A195" s="3" t="s">
        <v>142</v>
      </c>
      <c r="B195" s="3" t="s">
        <v>87</v>
      </c>
      <c r="C195" s="3">
        <v>18322</v>
      </c>
      <c r="D195" s="3">
        <v>15125</v>
      </c>
      <c r="E195" s="3">
        <v>15648</v>
      </c>
      <c r="F195" s="3">
        <v>14341</v>
      </c>
      <c r="G195" s="3">
        <v>11363</v>
      </c>
      <c r="H195" s="3">
        <v>11666</v>
      </c>
      <c r="I195" s="3">
        <v>8058</v>
      </c>
      <c r="J195" s="3">
        <v>6863</v>
      </c>
    </row>
    <row r="196" spans="1:10" x14ac:dyDescent="0.25">
      <c r="A196" s="3" t="s">
        <v>142</v>
      </c>
      <c r="B196" s="3" t="s">
        <v>88</v>
      </c>
      <c r="C196" s="3">
        <v>43481</v>
      </c>
      <c r="D196" s="3">
        <v>32910</v>
      </c>
      <c r="E196" s="3">
        <v>30595</v>
      </c>
      <c r="F196" s="3">
        <v>29218</v>
      </c>
      <c r="G196" s="3">
        <v>25503</v>
      </c>
      <c r="H196" s="3">
        <v>21971</v>
      </c>
      <c r="I196" s="3">
        <v>23335</v>
      </c>
      <c r="J196" s="3">
        <v>18988</v>
      </c>
    </row>
    <row r="197" spans="1:10" x14ac:dyDescent="0.25">
      <c r="A197" s="3" t="s">
        <v>142</v>
      </c>
      <c r="B197" s="3" t="s">
        <v>89</v>
      </c>
      <c r="C197" s="3">
        <v>145598</v>
      </c>
      <c r="D197" s="3">
        <v>138115</v>
      </c>
      <c r="E197" s="3">
        <v>153795</v>
      </c>
      <c r="F197" s="3">
        <v>154304</v>
      </c>
      <c r="G197" s="3">
        <v>130387</v>
      </c>
      <c r="H197" s="3">
        <v>139062</v>
      </c>
      <c r="I197" s="3">
        <v>113975</v>
      </c>
      <c r="J197" s="3">
        <v>124979</v>
      </c>
    </row>
    <row r="198" spans="1:10" x14ac:dyDescent="0.25">
      <c r="A198" s="3" t="s">
        <v>142</v>
      </c>
      <c r="B198" s="3" t="s">
        <v>90</v>
      </c>
      <c r="C198" s="3">
        <v>18714</v>
      </c>
      <c r="D198" s="3">
        <v>19580</v>
      </c>
      <c r="E198" s="3">
        <v>23139</v>
      </c>
      <c r="F198" s="3">
        <v>16098</v>
      </c>
      <c r="G198" s="3">
        <v>15412</v>
      </c>
      <c r="H198" s="3">
        <v>13835</v>
      </c>
      <c r="I198" s="3">
        <v>10972</v>
      </c>
      <c r="J198" s="3">
        <v>10276</v>
      </c>
    </row>
    <row r="199" spans="1:10" x14ac:dyDescent="0.25">
      <c r="A199" s="3" t="s">
        <v>142</v>
      </c>
      <c r="B199" s="3" t="s">
        <v>91</v>
      </c>
      <c r="C199" s="3">
        <v>26347</v>
      </c>
      <c r="D199" s="3">
        <v>24710</v>
      </c>
      <c r="E199" s="3">
        <v>25648</v>
      </c>
      <c r="F199" s="3">
        <v>22806</v>
      </c>
      <c r="G199" s="3">
        <v>18927</v>
      </c>
      <c r="H199" s="3">
        <v>16685</v>
      </c>
      <c r="I199" s="3">
        <v>14300</v>
      </c>
      <c r="J199" s="3">
        <v>13439</v>
      </c>
    </row>
    <row r="200" spans="1:10" x14ac:dyDescent="0.25">
      <c r="A200" s="3" t="s">
        <v>142</v>
      </c>
      <c r="B200" s="3" t="s">
        <v>92</v>
      </c>
      <c r="C200" s="3"/>
      <c r="D200" s="3"/>
      <c r="E200" s="3"/>
      <c r="F200" s="3"/>
      <c r="G200" s="3"/>
      <c r="H200" s="3">
        <v>6306</v>
      </c>
      <c r="I200" s="3">
        <v>4274</v>
      </c>
      <c r="J200" s="3">
        <v>4082</v>
      </c>
    </row>
    <row r="201" spans="1:10" x14ac:dyDescent="0.25">
      <c r="A201" s="3" t="s">
        <v>142</v>
      </c>
      <c r="B201" s="3" t="s">
        <v>93</v>
      </c>
      <c r="C201" s="3">
        <v>48803</v>
      </c>
      <c r="D201" s="3">
        <v>42918</v>
      </c>
      <c r="E201" s="3">
        <v>41937</v>
      </c>
      <c r="F201" s="3">
        <v>37624</v>
      </c>
      <c r="G201" s="3">
        <v>32012</v>
      </c>
      <c r="H201" s="3">
        <v>21320</v>
      </c>
      <c r="I201" s="3">
        <v>19065</v>
      </c>
      <c r="J201" s="3">
        <v>13314</v>
      </c>
    </row>
    <row r="202" spans="1:10" x14ac:dyDescent="0.25">
      <c r="A202" s="3" t="s">
        <v>142</v>
      </c>
      <c r="B202" s="3" t="s">
        <v>94</v>
      </c>
      <c r="C202" s="3">
        <v>21094</v>
      </c>
      <c r="D202" s="3">
        <v>20325</v>
      </c>
      <c r="E202" s="3">
        <v>20814</v>
      </c>
      <c r="F202" s="3">
        <v>20152</v>
      </c>
      <c r="G202" s="3">
        <v>17184</v>
      </c>
      <c r="H202" s="3">
        <v>16414</v>
      </c>
      <c r="I202" s="3">
        <v>14097</v>
      </c>
      <c r="J202" s="3">
        <v>12200</v>
      </c>
    </row>
    <row r="203" spans="1:10" x14ac:dyDescent="0.25">
      <c r="A203" s="3" t="s">
        <v>142</v>
      </c>
      <c r="B203" s="3" t="s">
        <v>95</v>
      </c>
      <c r="C203" s="3">
        <v>8796</v>
      </c>
      <c r="D203" s="3">
        <v>10047</v>
      </c>
      <c r="E203" s="3">
        <v>6785</v>
      </c>
      <c r="F203" s="3">
        <v>6088</v>
      </c>
      <c r="G203" s="3">
        <v>5579</v>
      </c>
      <c r="H203" s="3">
        <v>4935</v>
      </c>
      <c r="I203" s="3">
        <v>4296</v>
      </c>
      <c r="J203" s="3">
        <v>4150</v>
      </c>
    </row>
    <row r="204" spans="1:10" x14ac:dyDescent="0.25">
      <c r="A204" s="3" t="s">
        <v>142</v>
      </c>
      <c r="B204" s="3" t="s">
        <v>96</v>
      </c>
      <c r="C204" s="3">
        <v>17450</v>
      </c>
      <c r="D204" s="3">
        <v>17532</v>
      </c>
      <c r="E204" s="3">
        <v>15193</v>
      </c>
      <c r="F204" s="3">
        <v>14759</v>
      </c>
      <c r="G204" s="3">
        <v>11871</v>
      </c>
      <c r="H204" s="3">
        <v>12331</v>
      </c>
      <c r="I204" s="3">
        <v>8996</v>
      </c>
      <c r="J204" s="3">
        <v>8508</v>
      </c>
    </row>
    <row r="205" spans="1:10" x14ac:dyDescent="0.25">
      <c r="A205" s="3" t="s">
        <v>142</v>
      </c>
      <c r="B205" s="3" t="s">
        <v>97</v>
      </c>
      <c r="C205" s="3">
        <v>2148</v>
      </c>
      <c r="D205" s="3">
        <v>2489</v>
      </c>
      <c r="E205" s="3">
        <v>2411</v>
      </c>
      <c r="F205" s="3">
        <v>1833</v>
      </c>
      <c r="G205" s="3">
        <v>1605</v>
      </c>
      <c r="H205" s="3">
        <v>1168</v>
      </c>
      <c r="I205" s="3">
        <v>1252</v>
      </c>
      <c r="J205" s="3">
        <v>1186</v>
      </c>
    </row>
    <row r="206" spans="1:10" x14ac:dyDescent="0.25">
      <c r="A206" s="3" t="s">
        <v>142</v>
      </c>
      <c r="B206" s="3" t="s">
        <v>98</v>
      </c>
      <c r="C206" s="3">
        <v>1956</v>
      </c>
      <c r="D206" s="3">
        <v>4755</v>
      </c>
      <c r="E206" s="3">
        <v>2284</v>
      </c>
      <c r="F206" s="3">
        <v>2290</v>
      </c>
      <c r="G206" s="3">
        <v>1515</v>
      </c>
      <c r="H206" s="3">
        <v>2081</v>
      </c>
      <c r="I206" s="3">
        <v>1485</v>
      </c>
      <c r="J206" s="3">
        <v>1666</v>
      </c>
    </row>
    <row r="207" spans="1:10" x14ac:dyDescent="0.25">
      <c r="A207" s="3" t="s">
        <v>143</v>
      </c>
      <c r="B207" s="3" t="s">
        <v>83</v>
      </c>
      <c r="C207" s="3">
        <v>1343</v>
      </c>
      <c r="D207" s="3">
        <v>1687</v>
      </c>
      <c r="E207" s="3">
        <v>1597</v>
      </c>
      <c r="F207" s="3">
        <v>1948</v>
      </c>
      <c r="G207" s="3">
        <v>1492</v>
      </c>
      <c r="H207" s="3">
        <v>1615</v>
      </c>
      <c r="I207" s="3">
        <v>1095</v>
      </c>
      <c r="J207" s="3">
        <v>827</v>
      </c>
    </row>
    <row r="208" spans="1:10" x14ac:dyDescent="0.25">
      <c r="A208" s="3" t="s">
        <v>143</v>
      </c>
      <c r="B208" s="3" t="s">
        <v>84</v>
      </c>
      <c r="C208" s="3">
        <v>3332</v>
      </c>
      <c r="D208" s="3">
        <v>3189</v>
      </c>
      <c r="E208" s="3">
        <v>2108</v>
      </c>
      <c r="F208" s="3">
        <v>2082</v>
      </c>
      <c r="G208" s="3">
        <v>2456</v>
      </c>
      <c r="H208" s="3">
        <v>2443</v>
      </c>
      <c r="I208" s="3">
        <v>1510</v>
      </c>
      <c r="J208" s="3">
        <v>1515</v>
      </c>
    </row>
    <row r="209" spans="1:10" x14ac:dyDescent="0.25">
      <c r="A209" s="3" t="s">
        <v>143</v>
      </c>
      <c r="B209" s="3" t="s">
        <v>85</v>
      </c>
      <c r="C209" s="3">
        <v>3707</v>
      </c>
      <c r="D209" s="3">
        <v>3994</v>
      </c>
      <c r="E209" s="3">
        <v>4263</v>
      </c>
      <c r="F209" s="3">
        <v>3500</v>
      </c>
      <c r="G209" s="3">
        <v>4536</v>
      </c>
      <c r="H209" s="3">
        <v>1701</v>
      </c>
      <c r="I209" s="3">
        <v>1823</v>
      </c>
      <c r="J209" s="3">
        <v>2269</v>
      </c>
    </row>
    <row r="210" spans="1:10" x14ac:dyDescent="0.25">
      <c r="A210" s="3" t="s">
        <v>143</v>
      </c>
      <c r="B210" s="3" t="s">
        <v>86</v>
      </c>
      <c r="C210" s="3">
        <v>2233</v>
      </c>
      <c r="D210" s="3">
        <v>2410</v>
      </c>
      <c r="E210" s="3">
        <v>1592</v>
      </c>
      <c r="F210" s="3">
        <v>1305</v>
      </c>
      <c r="G210" s="3">
        <v>1582</v>
      </c>
      <c r="H210" s="3">
        <v>1060</v>
      </c>
      <c r="I210" s="3">
        <v>614</v>
      </c>
      <c r="J210" s="3">
        <v>972</v>
      </c>
    </row>
    <row r="211" spans="1:10" x14ac:dyDescent="0.25">
      <c r="A211" s="3" t="s">
        <v>143</v>
      </c>
      <c r="B211" s="3" t="s">
        <v>87</v>
      </c>
      <c r="C211" s="3">
        <v>3726</v>
      </c>
      <c r="D211" s="3">
        <v>4105</v>
      </c>
      <c r="E211" s="3">
        <v>3311</v>
      </c>
      <c r="F211" s="3">
        <v>2183</v>
      </c>
      <c r="G211" s="3">
        <v>2655</v>
      </c>
      <c r="H211" s="3">
        <v>3516</v>
      </c>
      <c r="I211" s="3">
        <v>1185</v>
      </c>
      <c r="J211" s="3">
        <v>1298</v>
      </c>
    </row>
    <row r="212" spans="1:10" x14ac:dyDescent="0.25">
      <c r="A212" s="3" t="s">
        <v>143</v>
      </c>
      <c r="B212" s="3" t="s">
        <v>88</v>
      </c>
      <c r="C212" s="3">
        <v>10419</v>
      </c>
      <c r="D212" s="3">
        <v>8333</v>
      </c>
      <c r="E212" s="3">
        <v>4910</v>
      </c>
      <c r="F212" s="3">
        <v>6680</v>
      </c>
      <c r="G212" s="3">
        <v>4267</v>
      </c>
      <c r="H212" s="3">
        <v>3770</v>
      </c>
      <c r="I212" s="3">
        <v>1608</v>
      </c>
      <c r="J212" s="3">
        <v>2731</v>
      </c>
    </row>
    <row r="213" spans="1:10" x14ac:dyDescent="0.25">
      <c r="A213" s="3" t="s">
        <v>143</v>
      </c>
      <c r="B213" s="3" t="s">
        <v>89</v>
      </c>
      <c r="C213" s="3">
        <v>44270</v>
      </c>
      <c r="D213" s="3">
        <v>37741</v>
      </c>
      <c r="E213" s="3">
        <v>38290</v>
      </c>
      <c r="F213" s="3">
        <v>39885</v>
      </c>
      <c r="G213" s="3">
        <v>29186</v>
      </c>
      <c r="H213" s="3">
        <v>39583</v>
      </c>
      <c r="I213" s="3">
        <v>26765</v>
      </c>
      <c r="J213" s="3">
        <v>31169</v>
      </c>
    </row>
    <row r="214" spans="1:10" x14ac:dyDescent="0.25">
      <c r="A214" s="3" t="s">
        <v>143</v>
      </c>
      <c r="B214" s="3" t="s">
        <v>90</v>
      </c>
      <c r="C214" s="3">
        <v>5044</v>
      </c>
      <c r="D214" s="3">
        <v>3852</v>
      </c>
      <c r="E214" s="3">
        <v>3976</v>
      </c>
      <c r="F214" s="3">
        <v>3292</v>
      </c>
      <c r="G214" s="3">
        <v>2734</v>
      </c>
      <c r="H214" s="3">
        <v>2672</v>
      </c>
      <c r="I214" s="3">
        <v>1644</v>
      </c>
      <c r="J214" s="3">
        <v>1525</v>
      </c>
    </row>
    <row r="215" spans="1:10" x14ac:dyDescent="0.25">
      <c r="A215" s="3" t="s">
        <v>143</v>
      </c>
      <c r="B215" s="3" t="s">
        <v>91</v>
      </c>
      <c r="C215" s="3">
        <v>8265</v>
      </c>
      <c r="D215" s="3">
        <v>5431</v>
      </c>
      <c r="E215" s="3">
        <v>10083</v>
      </c>
      <c r="F215" s="3">
        <v>4494</v>
      </c>
      <c r="G215" s="3">
        <v>4683</v>
      </c>
      <c r="H215" s="3">
        <v>3509</v>
      </c>
      <c r="I215" s="3">
        <v>2178</v>
      </c>
      <c r="J215" s="3">
        <v>2286</v>
      </c>
    </row>
    <row r="216" spans="1:10" x14ac:dyDescent="0.25">
      <c r="A216" s="3" t="s">
        <v>143</v>
      </c>
      <c r="B216" s="3" t="s">
        <v>92</v>
      </c>
      <c r="C216" s="3"/>
      <c r="D216" s="3"/>
      <c r="E216" s="3"/>
      <c r="F216" s="3"/>
      <c r="G216" s="3"/>
      <c r="H216" s="3">
        <v>1586</v>
      </c>
      <c r="I216" s="3">
        <v>934</v>
      </c>
      <c r="J216" s="3">
        <v>731</v>
      </c>
    </row>
    <row r="217" spans="1:10" x14ac:dyDescent="0.25">
      <c r="A217" s="3" t="s">
        <v>143</v>
      </c>
      <c r="B217" s="3" t="s">
        <v>93</v>
      </c>
      <c r="C217" s="3">
        <v>17971</v>
      </c>
      <c r="D217" s="3">
        <v>10180</v>
      </c>
      <c r="E217" s="3">
        <v>13649</v>
      </c>
      <c r="F217" s="3">
        <v>8768</v>
      </c>
      <c r="G217" s="3">
        <v>5726</v>
      </c>
      <c r="H217" s="3">
        <v>4251</v>
      </c>
      <c r="I217" s="3">
        <v>2595</v>
      </c>
      <c r="J217" s="3">
        <v>2227</v>
      </c>
    </row>
    <row r="218" spans="1:10" x14ac:dyDescent="0.25">
      <c r="A218" s="3" t="s">
        <v>143</v>
      </c>
      <c r="B218" s="3" t="s">
        <v>94</v>
      </c>
      <c r="C218" s="3">
        <v>6075</v>
      </c>
      <c r="D218" s="3">
        <v>6872</v>
      </c>
      <c r="E218" s="3">
        <v>4717</v>
      </c>
      <c r="F218" s="3">
        <v>4287</v>
      </c>
      <c r="G218" s="3">
        <v>3956</v>
      </c>
      <c r="H218" s="3">
        <v>2797</v>
      </c>
      <c r="I218" s="3">
        <v>2388</v>
      </c>
      <c r="J218" s="3">
        <v>1803</v>
      </c>
    </row>
    <row r="219" spans="1:10" x14ac:dyDescent="0.25">
      <c r="A219" s="3" t="s">
        <v>143</v>
      </c>
      <c r="B219" s="3" t="s">
        <v>95</v>
      </c>
      <c r="C219" s="3">
        <v>2220</v>
      </c>
      <c r="D219" s="3">
        <v>2118</v>
      </c>
      <c r="E219" s="3">
        <v>1830</v>
      </c>
      <c r="F219" s="3">
        <v>1005</v>
      </c>
      <c r="G219" s="3">
        <v>1060</v>
      </c>
      <c r="H219" s="3">
        <v>1040</v>
      </c>
      <c r="I219" s="3">
        <v>362</v>
      </c>
      <c r="J219" s="3">
        <v>518</v>
      </c>
    </row>
    <row r="220" spans="1:10" x14ac:dyDescent="0.25">
      <c r="A220" s="3" t="s">
        <v>143</v>
      </c>
      <c r="B220" s="3" t="s">
        <v>96</v>
      </c>
      <c r="C220" s="3">
        <v>5527</v>
      </c>
      <c r="D220" s="3">
        <v>5597</v>
      </c>
      <c r="E220" s="3">
        <v>3058</v>
      </c>
      <c r="F220" s="3">
        <v>3553</v>
      </c>
      <c r="G220" s="3">
        <v>2227</v>
      </c>
      <c r="H220" s="3">
        <v>2509</v>
      </c>
      <c r="I220" s="3">
        <v>2032</v>
      </c>
      <c r="J220" s="3">
        <v>1343</v>
      </c>
    </row>
    <row r="221" spans="1:10" x14ac:dyDescent="0.25">
      <c r="A221" s="3" t="s">
        <v>143</v>
      </c>
      <c r="B221" s="3" t="s">
        <v>97</v>
      </c>
      <c r="C221" s="3">
        <v>836</v>
      </c>
      <c r="D221" s="3">
        <v>386</v>
      </c>
      <c r="E221" s="3">
        <v>542</v>
      </c>
      <c r="F221" s="3">
        <v>374</v>
      </c>
      <c r="G221" s="3">
        <v>280</v>
      </c>
      <c r="H221" s="3">
        <v>175</v>
      </c>
      <c r="I221" s="3">
        <v>74</v>
      </c>
      <c r="J221" s="3">
        <v>317</v>
      </c>
    </row>
    <row r="222" spans="1:10" x14ac:dyDescent="0.25">
      <c r="A222" s="3" t="s">
        <v>143</v>
      </c>
      <c r="B222" s="3" t="s">
        <v>98</v>
      </c>
      <c r="C222" s="3">
        <v>340</v>
      </c>
      <c r="D222" s="3">
        <v>582</v>
      </c>
      <c r="E222" s="3">
        <v>707</v>
      </c>
      <c r="F222" s="3">
        <v>371</v>
      </c>
      <c r="G222" s="3">
        <v>168</v>
      </c>
      <c r="H222" s="3">
        <v>259</v>
      </c>
      <c r="I222" s="3">
        <v>122</v>
      </c>
      <c r="J222" s="3">
        <v>205</v>
      </c>
    </row>
    <row r="223" spans="1:10" x14ac:dyDescent="0.25">
      <c r="A223" s="3" t="s">
        <v>144</v>
      </c>
      <c r="B223" s="3" t="s">
        <v>83</v>
      </c>
      <c r="C223" s="3">
        <v>3380</v>
      </c>
      <c r="D223" s="3">
        <v>1746</v>
      </c>
      <c r="E223" s="3">
        <v>794</v>
      </c>
      <c r="F223" s="3">
        <v>1688</v>
      </c>
      <c r="G223" s="3">
        <v>428</v>
      </c>
      <c r="H223" s="3">
        <v>623</v>
      </c>
      <c r="I223" s="3">
        <v>706</v>
      </c>
      <c r="J223" s="3">
        <v>552</v>
      </c>
    </row>
    <row r="224" spans="1:10" x14ac:dyDescent="0.25">
      <c r="A224" s="3" t="s">
        <v>144</v>
      </c>
      <c r="B224" s="3" t="s">
        <v>84</v>
      </c>
      <c r="C224" s="3">
        <v>3927</v>
      </c>
      <c r="D224" s="3">
        <v>3781</v>
      </c>
      <c r="E224" s="3">
        <v>1767</v>
      </c>
      <c r="F224" s="3">
        <v>2375</v>
      </c>
      <c r="G224" s="3">
        <v>1717</v>
      </c>
      <c r="H224" s="3">
        <v>3323</v>
      </c>
      <c r="I224" s="3">
        <v>1846</v>
      </c>
      <c r="J224" s="3">
        <v>460</v>
      </c>
    </row>
    <row r="225" spans="1:10" x14ac:dyDescent="0.25">
      <c r="A225" s="3" t="s">
        <v>144</v>
      </c>
      <c r="B225" s="3" t="s">
        <v>85</v>
      </c>
      <c r="C225" s="3">
        <v>6598</v>
      </c>
      <c r="D225" s="3">
        <v>6542</v>
      </c>
      <c r="E225" s="3">
        <v>2671</v>
      </c>
      <c r="F225" s="3">
        <v>3518</v>
      </c>
      <c r="G225" s="3">
        <v>1507</v>
      </c>
      <c r="H225" s="3">
        <v>1763</v>
      </c>
      <c r="I225" s="3">
        <v>1572</v>
      </c>
      <c r="J225" s="3">
        <v>844</v>
      </c>
    </row>
    <row r="226" spans="1:10" x14ac:dyDescent="0.25">
      <c r="A226" s="3" t="s">
        <v>144</v>
      </c>
      <c r="B226" s="3" t="s">
        <v>86</v>
      </c>
      <c r="C226" s="3">
        <v>2076</v>
      </c>
      <c r="D226" s="3">
        <v>2269</v>
      </c>
      <c r="E226" s="3">
        <v>587</v>
      </c>
      <c r="F226" s="3">
        <v>365</v>
      </c>
      <c r="G226" s="3">
        <v>502</v>
      </c>
      <c r="H226" s="3">
        <v>539</v>
      </c>
      <c r="I226" s="3">
        <v>326</v>
      </c>
      <c r="J226" s="3">
        <v>760</v>
      </c>
    </row>
    <row r="227" spans="1:10" x14ac:dyDescent="0.25">
      <c r="A227" s="3" t="s">
        <v>144</v>
      </c>
      <c r="B227" s="3" t="s">
        <v>87</v>
      </c>
      <c r="C227" s="3">
        <v>3318</v>
      </c>
      <c r="D227" s="3">
        <v>3394</v>
      </c>
      <c r="E227" s="3">
        <v>2642</v>
      </c>
      <c r="F227" s="3">
        <v>1378</v>
      </c>
      <c r="G227" s="3">
        <v>723</v>
      </c>
      <c r="H227" s="3">
        <v>772</v>
      </c>
      <c r="I227" s="3">
        <v>763</v>
      </c>
      <c r="J227" s="3">
        <v>202</v>
      </c>
    </row>
    <row r="228" spans="1:10" x14ac:dyDescent="0.25">
      <c r="A228" s="3" t="s">
        <v>144</v>
      </c>
      <c r="B228" s="3" t="s">
        <v>88</v>
      </c>
      <c r="C228" s="3">
        <v>7695</v>
      </c>
      <c r="D228" s="3">
        <v>8928</v>
      </c>
      <c r="E228" s="3">
        <v>6191</v>
      </c>
      <c r="F228" s="3">
        <v>4424</v>
      </c>
      <c r="G228" s="3">
        <v>2270</v>
      </c>
      <c r="H228" s="3">
        <v>3301</v>
      </c>
      <c r="I228" s="3">
        <v>2662</v>
      </c>
      <c r="J228" s="3">
        <v>2018</v>
      </c>
    </row>
    <row r="229" spans="1:10" x14ac:dyDescent="0.25">
      <c r="A229" s="3" t="s">
        <v>144</v>
      </c>
      <c r="B229" s="3" t="s">
        <v>89</v>
      </c>
      <c r="C229" s="3">
        <v>46780</v>
      </c>
      <c r="D229" s="3">
        <v>44113</v>
      </c>
      <c r="E229" s="3">
        <v>27518</v>
      </c>
      <c r="F229" s="3">
        <v>41605</v>
      </c>
      <c r="G229" s="3">
        <v>15927</v>
      </c>
      <c r="H229" s="3">
        <v>23060</v>
      </c>
      <c r="I229" s="3">
        <v>23206</v>
      </c>
      <c r="J229" s="3">
        <v>20378</v>
      </c>
    </row>
    <row r="230" spans="1:10" x14ac:dyDescent="0.25">
      <c r="A230" s="3" t="s">
        <v>144</v>
      </c>
      <c r="B230" s="3" t="s">
        <v>90</v>
      </c>
      <c r="C230" s="3">
        <v>3324</v>
      </c>
      <c r="D230" s="3">
        <v>4834</v>
      </c>
      <c r="E230" s="3">
        <v>2736</v>
      </c>
      <c r="F230" s="3">
        <v>3721</v>
      </c>
      <c r="G230" s="3">
        <v>1043</v>
      </c>
      <c r="H230" s="3">
        <v>846</v>
      </c>
      <c r="I230" s="3">
        <v>898</v>
      </c>
      <c r="J230" s="3">
        <v>458</v>
      </c>
    </row>
    <row r="231" spans="1:10" x14ac:dyDescent="0.25">
      <c r="A231" s="3" t="s">
        <v>144</v>
      </c>
      <c r="B231" s="3" t="s">
        <v>91</v>
      </c>
      <c r="C231" s="3">
        <v>6062</v>
      </c>
      <c r="D231" s="3">
        <v>3697</v>
      </c>
      <c r="E231" s="3">
        <v>7649</v>
      </c>
      <c r="F231" s="3">
        <v>2800</v>
      </c>
      <c r="G231" s="3">
        <v>2216</v>
      </c>
      <c r="H231" s="3">
        <v>1662</v>
      </c>
      <c r="I231" s="3">
        <v>1494</v>
      </c>
      <c r="J231" s="3">
        <v>712</v>
      </c>
    </row>
    <row r="232" spans="1:10" x14ac:dyDescent="0.25">
      <c r="A232" s="3" t="s">
        <v>144</v>
      </c>
      <c r="B232" s="3" t="s">
        <v>92</v>
      </c>
      <c r="C232" s="3"/>
      <c r="D232" s="3"/>
      <c r="E232" s="3"/>
      <c r="F232" s="3"/>
      <c r="G232" s="3"/>
      <c r="H232" s="3">
        <v>412</v>
      </c>
      <c r="I232" s="3">
        <v>876</v>
      </c>
      <c r="J232" s="3">
        <v>76</v>
      </c>
    </row>
    <row r="233" spans="1:10" x14ac:dyDescent="0.25">
      <c r="A233" s="3" t="s">
        <v>144</v>
      </c>
      <c r="B233" s="3" t="s">
        <v>93</v>
      </c>
      <c r="C233" s="3">
        <v>10995</v>
      </c>
      <c r="D233" s="3">
        <v>11339</v>
      </c>
      <c r="E233" s="3">
        <v>4491</v>
      </c>
      <c r="F233" s="3">
        <v>3951</v>
      </c>
      <c r="G233" s="3">
        <v>2012</v>
      </c>
      <c r="H233" s="3">
        <v>1635</v>
      </c>
      <c r="I233" s="3">
        <v>609</v>
      </c>
      <c r="J233" s="3">
        <v>778</v>
      </c>
    </row>
    <row r="234" spans="1:10" x14ac:dyDescent="0.25">
      <c r="A234" s="3" t="s">
        <v>144</v>
      </c>
      <c r="B234" s="3" t="s">
        <v>94</v>
      </c>
      <c r="C234" s="3">
        <v>5970</v>
      </c>
      <c r="D234" s="3">
        <v>6878</v>
      </c>
      <c r="E234" s="3">
        <v>1421</v>
      </c>
      <c r="F234" s="3">
        <v>1809</v>
      </c>
      <c r="G234" s="3">
        <v>1461</v>
      </c>
      <c r="H234" s="3">
        <v>2133</v>
      </c>
      <c r="I234" s="3">
        <v>961</v>
      </c>
      <c r="J234" s="3">
        <v>488</v>
      </c>
    </row>
    <row r="235" spans="1:10" x14ac:dyDescent="0.25">
      <c r="A235" s="3" t="s">
        <v>144</v>
      </c>
      <c r="B235" s="3" t="s">
        <v>95</v>
      </c>
      <c r="C235" s="3">
        <v>2293</v>
      </c>
      <c r="D235" s="3">
        <v>1394</v>
      </c>
      <c r="E235" s="3">
        <v>667</v>
      </c>
      <c r="F235" s="3">
        <v>657</v>
      </c>
      <c r="G235" s="3">
        <v>489</v>
      </c>
      <c r="H235" s="3">
        <v>569</v>
      </c>
      <c r="I235" s="3">
        <v>732</v>
      </c>
      <c r="J235" s="3">
        <v>267</v>
      </c>
    </row>
    <row r="236" spans="1:10" x14ac:dyDescent="0.25">
      <c r="A236" s="3" t="s">
        <v>144</v>
      </c>
      <c r="B236" s="3" t="s">
        <v>96</v>
      </c>
      <c r="C236" s="3">
        <v>4990</v>
      </c>
      <c r="D236" s="3">
        <v>4283</v>
      </c>
      <c r="E236" s="3">
        <v>1661</v>
      </c>
      <c r="F236" s="3">
        <v>2814</v>
      </c>
      <c r="G236" s="3">
        <v>1360</v>
      </c>
      <c r="H236" s="3">
        <v>957</v>
      </c>
      <c r="I236" s="3">
        <v>432</v>
      </c>
      <c r="J236" s="3">
        <v>421</v>
      </c>
    </row>
    <row r="237" spans="1:10" x14ac:dyDescent="0.25">
      <c r="A237" s="3" t="s">
        <v>144</v>
      </c>
      <c r="B237" s="3" t="s">
        <v>97</v>
      </c>
      <c r="C237" s="3">
        <v>666</v>
      </c>
      <c r="D237" s="3">
        <v>907</v>
      </c>
      <c r="E237" s="3">
        <v>185</v>
      </c>
      <c r="F237" s="3">
        <v>446</v>
      </c>
      <c r="G237" s="3">
        <v>169</v>
      </c>
      <c r="H237" s="3">
        <v>188</v>
      </c>
      <c r="I237" s="3">
        <v>119</v>
      </c>
      <c r="J237" s="3">
        <v>295</v>
      </c>
    </row>
    <row r="238" spans="1:10" x14ac:dyDescent="0.25">
      <c r="A238" s="3" t="s">
        <v>144</v>
      </c>
      <c r="B238" s="3" t="s">
        <v>98</v>
      </c>
      <c r="C238" s="3">
        <v>172</v>
      </c>
      <c r="D238" s="3">
        <v>361</v>
      </c>
      <c r="E238" s="3">
        <v>647</v>
      </c>
      <c r="F238" s="3">
        <v>358</v>
      </c>
      <c r="G238" s="3">
        <v>45</v>
      </c>
      <c r="H238" s="3">
        <v>192</v>
      </c>
      <c r="I238" s="3">
        <v>259</v>
      </c>
      <c r="J238" s="3">
        <v>107</v>
      </c>
    </row>
    <row r="239" spans="1:10" x14ac:dyDescent="0.25">
      <c r="A239" s="3" t="s">
        <v>145</v>
      </c>
      <c r="B239" s="3" t="s">
        <v>83</v>
      </c>
      <c r="C239" s="3"/>
      <c r="D239" s="3"/>
      <c r="E239" s="3">
        <v>577</v>
      </c>
      <c r="F239" s="3">
        <v>111</v>
      </c>
      <c r="G239" s="3"/>
      <c r="H239" s="3">
        <v>431</v>
      </c>
      <c r="I239" s="3">
        <v>516</v>
      </c>
      <c r="J239" s="3">
        <v>24</v>
      </c>
    </row>
    <row r="240" spans="1:10" x14ac:dyDescent="0.25">
      <c r="A240" s="3" t="s">
        <v>145</v>
      </c>
      <c r="B240" s="3" t="s">
        <v>84</v>
      </c>
      <c r="C240" s="3"/>
      <c r="D240" s="3"/>
      <c r="E240" s="3">
        <v>369</v>
      </c>
      <c r="F240" s="3">
        <v>354</v>
      </c>
      <c r="G240" s="3"/>
      <c r="H240" s="3">
        <v>309</v>
      </c>
      <c r="I240" s="3">
        <v>1348</v>
      </c>
      <c r="J240" s="3">
        <v>87</v>
      </c>
    </row>
    <row r="241" spans="1:10" x14ac:dyDescent="0.25">
      <c r="A241" s="3" t="s">
        <v>145</v>
      </c>
      <c r="B241" s="3" t="s">
        <v>85</v>
      </c>
      <c r="C241" s="3"/>
      <c r="D241" s="3"/>
      <c r="E241" s="3">
        <v>809</v>
      </c>
      <c r="F241" s="3">
        <v>87</v>
      </c>
      <c r="G241" s="3">
        <v>6</v>
      </c>
      <c r="H241" s="3">
        <v>2730</v>
      </c>
      <c r="I241" s="3">
        <v>2029</v>
      </c>
      <c r="J241" s="3">
        <v>527</v>
      </c>
    </row>
    <row r="242" spans="1:10" x14ac:dyDescent="0.25">
      <c r="A242" s="3" t="s">
        <v>145</v>
      </c>
      <c r="B242" s="3" t="s">
        <v>86</v>
      </c>
      <c r="C242" s="3"/>
      <c r="D242" s="3"/>
      <c r="E242" s="3">
        <v>992</v>
      </c>
      <c r="F242" s="3">
        <v>119</v>
      </c>
      <c r="G242" s="3"/>
      <c r="H242" s="3">
        <v>262</v>
      </c>
      <c r="I242" s="3">
        <v>813</v>
      </c>
      <c r="J242" s="3">
        <v>24</v>
      </c>
    </row>
    <row r="243" spans="1:10" x14ac:dyDescent="0.25">
      <c r="A243" s="3" t="s">
        <v>145</v>
      </c>
      <c r="B243" s="3" t="s">
        <v>87</v>
      </c>
      <c r="C243" s="3"/>
      <c r="D243" s="3"/>
      <c r="E243" s="3">
        <v>739</v>
      </c>
      <c r="F243" s="3">
        <v>23</v>
      </c>
      <c r="G243" s="3">
        <v>10</v>
      </c>
      <c r="H243" s="3">
        <v>686</v>
      </c>
      <c r="I243" s="3">
        <v>1195</v>
      </c>
      <c r="J243" s="3">
        <v>552</v>
      </c>
    </row>
    <row r="244" spans="1:10" x14ac:dyDescent="0.25">
      <c r="A244" s="3" t="s">
        <v>145</v>
      </c>
      <c r="B244" s="3" t="s">
        <v>88</v>
      </c>
      <c r="C244" s="3"/>
      <c r="D244" s="3"/>
      <c r="E244" s="3">
        <v>1616</v>
      </c>
      <c r="F244" s="3">
        <v>287</v>
      </c>
      <c r="G244" s="3">
        <v>127</v>
      </c>
      <c r="H244" s="3">
        <v>545</v>
      </c>
      <c r="I244" s="3">
        <v>3258</v>
      </c>
      <c r="J244" s="3">
        <v>290</v>
      </c>
    </row>
    <row r="245" spans="1:10" x14ac:dyDescent="0.25">
      <c r="A245" s="3" t="s">
        <v>145</v>
      </c>
      <c r="B245" s="3" t="s">
        <v>89</v>
      </c>
      <c r="C245" s="3"/>
      <c r="D245" s="3"/>
      <c r="E245" s="3">
        <v>9446</v>
      </c>
      <c r="F245" s="3">
        <v>5728</v>
      </c>
      <c r="G245" s="3">
        <v>280</v>
      </c>
      <c r="H245" s="3">
        <v>6742</v>
      </c>
      <c r="I245" s="3">
        <v>13544</v>
      </c>
      <c r="J245" s="3">
        <v>4214</v>
      </c>
    </row>
    <row r="246" spans="1:10" x14ac:dyDescent="0.25">
      <c r="A246" s="3" t="s">
        <v>145</v>
      </c>
      <c r="B246" s="3" t="s">
        <v>90</v>
      </c>
      <c r="C246" s="3"/>
      <c r="D246" s="3"/>
      <c r="E246" s="3">
        <v>103</v>
      </c>
      <c r="F246" s="3">
        <v>34</v>
      </c>
      <c r="G246" s="3">
        <v>13</v>
      </c>
      <c r="H246" s="3">
        <v>187</v>
      </c>
      <c r="I246" s="3">
        <v>1072</v>
      </c>
      <c r="J246" s="3">
        <v>313</v>
      </c>
    </row>
    <row r="247" spans="1:10" x14ac:dyDescent="0.25">
      <c r="A247" s="3" t="s">
        <v>145</v>
      </c>
      <c r="B247" s="3" t="s">
        <v>91</v>
      </c>
      <c r="C247" s="3"/>
      <c r="D247" s="3"/>
      <c r="E247" s="3">
        <v>1655</v>
      </c>
      <c r="F247" s="3">
        <v>696</v>
      </c>
      <c r="G247" s="3"/>
      <c r="H247" s="3">
        <v>687</v>
      </c>
      <c r="I247" s="3">
        <v>1855</v>
      </c>
      <c r="J247" s="3">
        <v>58</v>
      </c>
    </row>
    <row r="248" spans="1:10" x14ac:dyDescent="0.25">
      <c r="A248" s="3" t="s">
        <v>145</v>
      </c>
      <c r="B248" s="3" t="s">
        <v>92</v>
      </c>
      <c r="C248" s="3"/>
      <c r="D248" s="3"/>
      <c r="E248" s="3"/>
      <c r="F248" s="3"/>
      <c r="G248" s="3"/>
      <c r="H248" s="3">
        <v>1188</v>
      </c>
      <c r="I248" s="3">
        <v>299</v>
      </c>
      <c r="J248" s="3">
        <v>65</v>
      </c>
    </row>
    <row r="249" spans="1:10" x14ac:dyDescent="0.25">
      <c r="A249" s="3" t="s">
        <v>145</v>
      </c>
      <c r="B249" s="3" t="s">
        <v>93</v>
      </c>
      <c r="C249" s="3"/>
      <c r="D249" s="3"/>
      <c r="E249" s="3">
        <v>1767</v>
      </c>
      <c r="F249" s="3">
        <v>522</v>
      </c>
      <c r="G249" s="3">
        <v>440</v>
      </c>
      <c r="H249" s="3">
        <v>2154</v>
      </c>
      <c r="I249" s="3">
        <v>3305</v>
      </c>
      <c r="J249" s="3">
        <v>99</v>
      </c>
    </row>
    <row r="250" spans="1:10" x14ac:dyDescent="0.25">
      <c r="A250" s="3" t="s">
        <v>145</v>
      </c>
      <c r="B250" s="3" t="s">
        <v>94</v>
      </c>
      <c r="C250" s="3"/>
      <c r="D250" s="3"/>
      <c r="E250" s="3">
        <v>1328</v>
      </c>
      <c r="F250" s="3">
        <v>240</v>
      </c>
      <c r="G250" s="3"/>
      <c r="H250" s="3">
        <v>668</v>
      </c>
      <c r="I250" s="3">
        <v>899</v>
      </c>
      <c r="J250" s="3">
        <v>77</v>
      </c>
    </row>
    <row r="251" spans="1:10" x14ac:dyDescent="0.25">
      <c r="A251" s="3" t="s">
        <v>145</v>
      </c>
      <c r="B251" s="3" t="s">
        <v>95</v>
      </c>
      <c r="C251" s="3"/>
      <c r="D251" s="3"/>
      <c r="E251" s="3">
        <v>194</v>
      </c>
      <c r="F251" s="3">
        <v>266</v>
      </c>
      <c r="G251" s="3">
        <v>93</v>
      </c>
      <c r="H251" s="3">
        <v>184</v>
      </c>
      <c r="I251" s="3">
        <v>500</v>
      </c>
      <c r="J251" s="3"/>
    </row>
    <row r="252" spans="1:10" x14ac:dyDescent="0.25">
      <c r="A252" s="3" t="s">
        <v>145</v>
      </c>
      <c r="B252" s="3" t="s">
        <v>96</v>
      </c>
      <c r="C252" s="3"/>
      <c r="D252" s="3"/>
      <c r="E252" s="3">
        <v>184</v>
      </c>
      <c r="F252" s="3">
        <v>54</v>
      </c>
      <c r="G252" s="3"/>
      <c r="H252" s="3">
        <v>39</v>
      </c>
      <c r="I252" s="3">
        <v>843</v>
      </c>
      <c r="J252" s="3">
        <v>207</v>
      </c>
    </row>
    <row r="253" spans="1:10" x14ac:dyDescent="0.25">
      <c r="A253" s="3" t="s">
        <v>145</v>
      </c>
      <c r="B253" s="3" t="s">
        <v>97</v>
      </c>
      <c r="C253" s="3"/>
      <c r="D253" s="3"/>
      <c r="E253" s="3">
        <v>57</v>
      </c>
      <c r="F253" s="3"/>
      <c r="G253" s="3"/>
      <c r="H253" s="3">
        <v>27</v>
      </c>
      <c r="I253" s="3">
        <v>66</v>
      </c>
      <c r="J253" s="3"/>
    </row>
    <row r="254" spans="1:10" x14ac:dyDescent="0.25">
      <c r="A254" s="3" t="s">
        <v>145</v>
      </c>
      <c r="B254" s="3" t="s">
        <v>98</v>
      </c>
      <c r="C254" s="3"/>
      <c r="D254" s="3"/>
      <c r="E254" s="3"/>
      <c r="F254" s="3"/>
      <c r="G254" s="3"/>
      <c r="H254" s="3">
        <v>108</v>
      </c>
      <c r="I254" s="3">
        <v>355</v>
      </c>
      <c r="J254" s="3">
        <v>115</v>
      </c>
    </row>
    <row r="257" spans="1:10" x14ac:dyDescent="0.25">
      <c r="A257" s="31" t="s">
        <v>80</v>
      </c>
      <c r="B257" s="31"/>
      <c r="C257" s="31"/>
      <c r="D257" s="31"/>
      <c r="E257" s="31"/>
      <c r="F257" s="31"/>
      <c r="G257" s="31"/>
      <c r="H257" s="31"/>
      <c r="I257" s="31"/>
      <c r="J257" s="31"/>
    </row>
    <row r="258" spans="1:10" x14ac:dyDescent="0.25">
      <c r="A258" s="4" t="s">
        <v>64</v>
      </c>
      <c r="B258" s="4" t="s">
        <v>5</v>
      </c>
      <c r="C258" s="4" t="s">
        <v>65</v>
      </c>
      <c r="D258" s="4" t="s">
        <v>66</v>
      </c>
      <c r="E258" s="4" t="s">
        <v>67</v>
      </c>
      <c r="F258" s="4" t="s">
        <v>68</v>
      </c>
      <c r="G258" s="4" t="s">
        <v>69</v>
      </c>
      <c r="H258" s="4" t="s">
        <v>70</v>
      </c>
      <c r="I258" s="4" t="s">
        <v>71</v>
      </c>
      <c r="J258" s="4" t="s">
        <v>72</v>
      </c>
    </row>
    <row r="259" spans="1:10" x14ac:dyDescent="0.25">
      <c r="A259" s="3" t="s">
        <v>141</v>
      </c>
      <c r="B259" s="3" t="s">
        <v>83</v>
      </c>
      <c r="C259" s="3">
        <v>559</v>
      </c>
      <c r="D259" s="3">
        <v>549</v>
      </c>
      <c r="E259" s="3">
        <v>1973</v>
      </c>
      <c r="F259" s="3">
        <v>2263</v>
      </c>
      <c r="G259" s="3">
        <v>775</v>
      </c>
      <c r="H259" s="3">
        <v>2412</v>
      </c>
      <c r="I259" s="3">
        <v>2145</v>
      </c>
      <c r="J259" s="3">
        <v>2559</v>
      </c>
    </row>
    <row r="260" spans="1:10" x14ac:dyDescent="0.25">
      <c r="A260" s="3" t="s">
        <v>141</v>
      </c>
      <c r="B260" s="3" t="s">
        <v>84</v>
      </c>
      <c r="C260" s="3">
        <v>1005</v>
      </c>
      <c r="D260" s="3">
        <v>1007</v>
      </c>
      <c r="E260" s="3">
        <v>3088</v>
      </c>
      <c r="F260" s="3">
        <v>2423</v>
      </c>
      <c r="G260" s="3">
        <v>2235</v>
      </c>
      <c r="H260" s="3">
        <v>2584</v>
      </c>
      <c r="I260" s="3">
        <v>2398</v>
      </c>
      <c r="J260" s="3">
        <v>2604</v>
      </c>
    </row>
    <row r="261" spans="1:10" x14ac:dyDescent="0.25">
      <c r="A261" s="3" t="s">
        <v>141</v>
      </c>
      <c r="B261" s="3" t="s">
        <v>85</v>
      </c>
      <c r="C261" s="3">
        <v>1454</v>
      </c>
      <c r="D261" s="3">
        <v>1454</v>
      </c>
      <c r="E261" s="3">
        <v>3329</v>
      </c>
      <c r="F261" s="3">
        <v>1958</v>
      </c>
      <c r="G261" s="3">
        <v>1807</v>
      </c>
      <c r="H261" s="3">
        <v>2431</v>
      </c>
      <c r="I261" s="3">
        <v>2234</v>
      </c>
      <c r="J261" s="3">
        <v>2898</v>
      </c>
    </row>
    <row r="262" spans="1:10" x14ac:dyDescent="0.25">
      <c r="A262" s="3" t="s">
        <v>141</v>
      </c>
      <c r="B262" s="3" t="s">
        <v>86</v>
      </c>
      <c r="C262" s="3">
        <v>1483</v>
      </c>
      <c r="D262" s="3">
        <v>1311</v>
      </c>
      <c r="E262" s="3">
        <v>2456</v>
      </c>
      <c r="F262" s="3">
        <v>2055</v>
      </c>
      <c r="G262" s="3">
        <v>3633</v>
      </c>
      <c r="H262" s="3">
        <v>2084</v>
      </c>
      <c r="I262" s="3">
        <v>2298</v>
      </c>
      <c r="J262" s="3">
        <v>3060</v>
      </c>
    </row>
    <row r="263" spans="1:10" x14ac:dyDescent="0.25">
      <c r="A263" s="3" t="s">
        <v>141</v>
      </c>
      <c r="B263" s="3" t="s">
        <v>87</v>
      </c>
      <c r="C263" s="3">
        <v>2745</v>
      </c>
      <c r="D263" s="3">
        <v>2813</v>
      </c>
      <c r="E263" s="3">
        <v>2179</v>
      </c>
      <c r="F263" s="3">
        <v>2790</v>
      </c>
      <c r="G263" s="3">
        <v>3492</v>
      </c>
      <c r="H263" s="3">
        <v>2935</v>
      </c>
      <c r="I263" s="3">
        <v>2606</v>
      </c>
      <c r="J263" s="3">
        <v>2866</v>
      </c>
    </row>
    <row r="264" spans="1:10" x14ac:dyDescent="0.25">
      <c r="A264" s="3" t="s">
        <v>141</v>
      </c>
      <c r="B264" s="3" t="s">
        <v>88</v>
      </c>
      <c r="C264" s="3">
        <v>6684</v>
      </c>
      <c r="D264" s="3">
        <v>7121</v>
      </c>
      <c r="E264" s="3">
        <v>4226</v>
      </c>
      <c r="F264" s="3">
        <v>5987</v>
      </c>
      <c r="G264" s="3">
        <v>8499</v>
      </c>
      <c r="H264" s="3">
        <v>6279</v>
      </c>
      <c r="I264" s="3">
        <v>6098</v>
      </c>
      <c r="J264" s="3">
        <v>7134</v>
      </c>
    </row>
    <row r="265" spans="1:10" x14ac:dyDescent="0.25">
      <c r="A265" s="3" t="s">
        <v>141</v>
      </c>
      <c r="B265" s="3" t="s">
        <v>89</v>
      </c>
      <c r="C265" s="3">
        <v>11792</v>
      </c>
      <c r="D265" s="3">
        <v>11870</v>
      </c>
      <c r="E265" s="3">
        <v>6910</v>
      </c>
      <c r="F265" s="3">
        <v>9766</v>
      </c>
      <c r="G265" s="3">
        <v>16388</v>
      </c>
      <c r="H265" s="3">
        <v>12502</v>
      </c>
      <c r="I265" s="3">
        <v>12423</v>
      </c>
      <c r="J265" s="3">
        <v>12483</v>
      </c>
    </row>
    <row r="266" spans="1:10" x14ac:dyDescent="0.25">
      <c r="A266" s="3" t="s">
        <v>141</v>
      </c>
      <c r="B266" s="3" t="s">
        <v>90</v>
      </c>
      <c r="C266" s="3">
        <v>6031</v>
      </c>
      <c r="D266" s="3">
        <v>5855</v>
      </c>
      <c r="E266" s="3">
        <v>3258</v>
      </c>
      <c r="F266" s="3">
        <v>4661</v>
      </c>
      <c r="G266" s="3">
        <v>6723</v>
      </c>
      <c r="H266" s="3">
        <v>4974</v>
      </c>
      <c r="I266" s="3">
        <v>4059</v>
      </c>
      <c r="J266" s="3">
        <v>4910</v>
      </c>
    </row>
    <row r="267" spans="1:10" x14ac:dyDescent="0.25">
      <c r="A267" s="3" t="s">
        <v>141</v>
      </c>
      <c r="B267" s="3" t="s">
        <v>91</v>
      </c>
      <c r="C267" s="3">
        <v>5407</v>
      </c>
      <c r="D267" s="3">
        <v>5814</v>
      </c>
      <c r="E267" s="3">
        <v>4333</v>
      </c>
      <c r="F267" s="3">
        <v>4243</v>
      </c>
      <c r="G267" s="3">
        <v>5291</v>
      </c>
      <c r="H267" s="3">
        <v>4848</v>
      </c>
      <c r="I267" s="3">
        <v>4140</v>
      </c>
      <c r="J267" s="3">
        <v>4984</v>
      </c>
    </row>
    <row r="268" spans="1:10" x14ac:dyDescent="0.25">
      <c r="A268" s="3" t="s">
        <v>141</v>
      </c>
      <c r="B268" s="3" t="s">
        <v>92</v>
      </c>
      <c r="C268" s="3"/>
      <c r="D268" s="3"/>
      <c r="E268" s="3"/>
      <c r="F268" s="3"/>
      <c r="G268" s="3"/>
      <c r="H268" s="3">
        <v>2717</v>
      </c>
      <c r="I268" s="3">
        <v>2199</v>
      </c>
      <c r="J268" s="3">
        <v>3235</v>
      </c>
    </row>
    <row r="269" spans="1:10" x14ac:dyDescent="0.25">
      <c r="A269" s="3" t="s">
        <v>141</v>
      </c>
      <c r="B269" s="3" t="s">
        <v>93</v>
      </c>
      <c r="C269" s="3">
        <v>9828</v>
      </c>
      <c r="D269" s="3">
        <v>10519</v>
      </c>
      <c r="E269" s="3">
        <v>5173</v>
      </c>
      <c r="F269" s="3">
        <v>8845</v>
      </c>
      <c r="G269" s="3">
        <v>10810</v>
      </c>
      <c r="H269" s="3">
        <v>6823</v>
      </c>
      <c r="I269" s="3">
        <v>5799</v>
      </c>
      <c r="J269" s="3">
        <v>6887</v>
      </c>
    </row>
    <row r="270" spans="1:10" x14ac:dyDescent="0.25">
      <c r="A270" s="3" t="s">
        <v>141</v>
      </c>
      <c r="B270" s="3" t="s">
        <v>94</v>
      </c>
      <c r="C270" s="3">
        <v>5974</v>
      </c>
      <c r="D270" s="3">
        <v>5547</v>
      </c>
      <c r="E270" s="3">
        <v>3593</v>
      </c>
      <c r="F270" s="3">
        <v>4969</v>
      </c>
      <c r="G270" s="3">
        <v>6543</v>
      </c>
      <c r="H270" s="3">
        <v>4866</v>
      </c>
      <c r="I270" s="3">
        <v>3810</v>
      </c>
      <c r="J270" s="3">
        <v>4753</v>
      </c>
    </row>
    <row r="271" spans="1:10" x14ac:dyDescent="0.25">
      <c r="A271" s="3" t="s">
        <v>141</v>
      </c>
      <c r="B271" s="3" t="s">
        <v>95</v>
      </c>
      <c r="C271" s="3">
        <v>2147</v>
      </c>
      <c r="D271" s="3">
        <v>2223</v>
      </c>
      <c r="E271" s="3">
        <v>4020</v>
      </c>
      <c r="F271" s="3">
        <v>3404</v>
      </c>
      <c r="G271" s="3">
        <v>3155</v>
      </c>
      <c r="H271" s="3">
        <v>3234</v>
      </c>
      <c r="I271" s="3">
        <v>2690</v>
      </c>
      <c r="J271" s="3">
        <v>3735</v>
      </c>
    </row>
    <row r="272" spans="1:10" x14ac:dyDescent="0.25">
      <c r="A272" s="3" t="s">
        <v>141</v>
      </c>
      <c r="B272" s="3" t="s">
        <v>96</v>
      </c>
      <c r="C272" s="3">
        <v>5536</v>
      </c>
      <c r="D272" s="3">
        <v>4946</v>
      </c>
      <c r="E272" s="3">
        <v>4055</v>
      </c>
      <c r="F272" s="3">
        <v>3754</v>
      </c>
      <c r="G272" s="3">
        <v>5872</v>
      </c>
      <c r="H272" s="3">
        <v>3917</v>
      </c>
      <c r="I272" s="3">
        <v>3449</v>
      </c>
      <c r="J272" s="3">
        <v>3805</v>
      </c>
    </row>
    <row r="273" spans="1:10" x14ac:dyDescent="0.25">
      <c r="A273" s="3" t="s">
        <v>141</v>
      </c>
      <c r="B273" s="3" t="s">
        <v>97</v>
      </c>
      <c r="C273" s="3">
        <v>1055</v>
      </c>
      <c r="D273" s="3">
        <v>969</v>
      </c>
      <c r="E273" s="3">
        <v>2586</v>
      </c>
      <c r="F273" s="3">
        <v>1724</v>
      </c>
      <c r="G273" s="3">
        <v>1083</v>
      </c>
      <c r="H273" s="3">
        <v>1716</v>
      </c>
      <c r="I273" s="3">
        <v>1630</v>
      </c>
      <c r="J273" s="3">
        <v>1396</v>
      </c>
    </row>
    <row r="274" spans="1:10" x14ac:dyDescent="0.25">
      <c r="A274" s="3" t="s">
        <v>141</v>
      </c>
      <c r="B274" s="3" t="s">
        <v>98</v>
      </c>
      <c r="C274" s="3">
        <v>922</v>
      </c>
      <c r="D274" s="3">
        <v>718</v>
      </c>
      <c r="E274" s="3">
        <v>1495</v>
      </c>
      <c r="F274" s="3">
        <v>1807</v>
      </c>
      <c r="G274" s="3">
        <v>1833</v>
      </c>
      <c r="H274" s="3">
        <v>2231</v>
      </c>
      <c r="I274" s="3">
        <v>1809</v>
      </c>
      <c r="J274" s="3">
        <v>1914</v>
      </c>
    </row>
    <row r="275" spans="1:10" x14ac:dyDescent="0.25">
      <c r="A275" s="3" t="s">
        <v>142</v>
      </c>
      <c r="B275" s="3" t="s">
        <v>83</v>
      </c>
      <c r="C275" s="3">
        <v>85</v>
      </c>
      <c r="D275" s="3">
        <v>79</v>
      </c>
      <c r="E275" s="3">
        <v>188</v>
      </c>
      <c r="F275" s="3">
        <v>213</v>
      </c>
      <c r="G275" s="3">
        <v>66</v>
      </c>
      <c r="H275" s="3">
        <v>120</v>
      </c>
      <c r="I275" s="3">
        <v>96</v>
      </c>
      <c r="J275" s="3">
        <v>109</v>
      </c>
    </row>
    <row r="276" spans="1:10" x14ac:dyDescent="0.25">
      <c r="A276" s="3" t="s">
        <v>142</v>
      </c>
      <c r="B276" s="3" t="s">
        <v>84</v>
      </c>
      <c r="C276" s="3">
        <v>174</v>
      </c>
      <c r="D276" s="3">
        <v>135</v>
      </c>
      <c r="E276" s="3">
        <v>396</v>
      </c>
      <c r="F276" s="3">
        <v>227</v>
      </c>
      <c r="G276" s="3">
        <v>203</v>
      </c>
      <c r="H276" s="3">
        <v>227</v>
      </c>
      <c r="I276" s="3">
        <v>161</v>
      </c>
      <c r="J276" s="3">
        <v>155</v>
      </c>
    </row>
    <row r="277" spans="1:10" x14ac:dyDescent="0.25">
      <c r="A277" s="3" t="s">
        <v>142</v>
      </c>
      <c r="B277" s="3" t="s">
        <v>85</v>
      </c>
      <c r="C277" s="3">
        <v>253</v>
      </c>
      <c r="D277" s="3">
        <v>215</v>
      </c>
      <c r="E277" s="3">
        <v>381</v>
      </c>
      <c r="F277" s="3">
        <v>165</v>
      </c>
      <c r="G277" s="3">
        <v>151</v>
      </c>
      <c r="H277" s="3">
        <v>131</v>
      </c>
      <c r="I277" s="3">
        <v>104</v>
      </c>
      <c r="J277" s="3">
        <v>126</v>
      </c>
    </row>
    <row r="278" spans="1:10" x14ac:dyDescent="0.25">
      <c r="A278" s="3" t="s">
        <v>142</v>
      </c>
      <c r="B278" s="3" t="s">
        <v>86</v>
      </c>
      <c r="C278" s="3">
        <v>230</v>
      </c>
      <c r="D278" s="3">
        <v>152</v>
      </c>
      <c r="E278" s="3">
        <v>265</v>
      </c>
      <c r="F278" s="3">
        <v>170</v>
      </c>
      <c r="G278" s="3">
        <v>267</v>
      </c>
      <c r="H278" s="3">
        <v>104</v>
      </c>
      <c r="I278" s="3">
        <v>80</v>
      </c>
      <c r="J278" s="3">
        <v>113</v>
      </c>
    </row>
    <row r="279" spans="1:10" x14ac:dyDescent="0.25">
      <c r="A279" s="3" t="s">
        <v>142</v>
      </c>
      <c r="B279" s="3" t="s">
        <v>87</v>
      </c>
      <c r="C279" s="3">
        <v>364</v>
      </c>
      <c r="D279" s="3">
        <v>281</v>
      </c>
      <c r="E279" s="3">
        <v>159</v>
      </c>
      <c r="F279" s="3">
        <v>189</v>
      </c>
      <c r="G279" s="3">
        <v>197</v>
      </c>
      <c r="H279" s="3">
        <v>138</v>
      </c>
      <c r="I279" s="3">
        <v>73</v>
      </c>
      <c r="J279" s="3">
        <v>63</v>
      </c>
    </row>
    <row r="280" spans="1:10" x14ac:dyDescent="0.25">
      <c r="A280" s="3" t="s">
        <v>142</v>
      </c>
      <c r="B280" s="3" t="s">
        <v>88</v>
      </c>
      <c r="C280" s="3">
        <v>698</v>
      </c>
      <c r="D280" s="3">
        <v>549</v>
      </c>
      <c r="E280" s="3">
        <v>264</v>
      </c>
      <c r="F280" s="3">
        <v>345</v>
      </c>
      <c r="G280" s="3">
        <v>407</v>
      </c>
      <c r="H280" s="3">
        <v>222</v>
      </c>
      <c r="I280" s="3">
        <v>196</v>
      </c>
      <c r="J280" s="3">
        <v>177</v>
      </c>
    </row>
    <row r="281" spans="1:10" x14ac:dyDescent="0.25">
      <c r="A281" s="3" t="s">
        <v>142</v>
      </c>
      <c r="B281" s="3" t="s">
        <v>89</v>
      </c>
      <c r="C281" s="3">
        <v>1267</v>
      </c>
      <c r="D281" s="3">
        <v>1165</v>
      </c>
      <c r="E281" s="3">
        <v>579</v>
      </c>
      <c r="F281" s="3">
        <v>818</v>
      </c>
      <c r="G281" s="3">
        <v>993</v>
      </c>
      <c r="H281" s="3">
        <v>692</v>
      </c>
      <c r="I281" s="3">
        <v>494</v>
      </c>
      <c r="J281" s="3">
        <v>494</v>
      </c>
    </row>
    <row r="282" spans="1:10" x14ac:dyDescent="0.25">
      <c r="A282" s="3" t="s">
        <v>142</v>
      </c>
      <c r="B282" s="3" t="s">
        <v>90</v>
      </c>
      <c r="C282" s="3">
        <v>622</v>
      </c>
      <c r="D282" s="3">
        <v>526</v>
      </c>
      <c r="E282" s="3">
        <v>291</v>
      </c>
      <c r="F282" s="3">
        <v>324</v>
      </c>
      <c r="G282" s="3">
        <v>356</v>
      </c>
      <c r="H282" s="3">
        <v>213</v>
      </c>
      <c r="I282" s="3">
        <v>124</v>
      </c>
      <c r="J282" s="3">
        <v>136</v>
      </c>
    </row>
    <row r="283" spans="1:10" x14ac:dyDescent="0.25">
      <c r="A283" s="3" t="s">
        <v>142</v>
      </c>
      <c r="B283" s="3" t="s">
        <v>91</v>
      </c>
      <c r="C283" s="3">
        <v>709</v>
      </c>
      <c r="D283" s="3">
        <v>529</v>
      </c>
      <c r="E283" s="3">
        <v>395</v>
      </c>
      <c r="F283" s="3">
        <v>307</v>
      </c>
      <c r="G283" s="3">
        <v>290</v>
      </c>
      <c r="H283" s="3">
        <v>215</v>
      </c>
      <c r="I283" s="3">
        <v>144</v>
      </c>
      <c r="J283" s="3">
        <v>149</v>
      </c>
    </row>
    <row r="284" spans="1:10" x14ac:dyDescent="0.25">
      <c r="A284" s="3" t="s">
        <v>142</v>
      </c>
      <c r="B284" s="3" t="s">
        <v>92</v>
      </c>
      <c r="C284" s="3"/>
      <c r="D284" s="3"/>
      <c r="E284" s="3"/>
      <c r="F284" s="3"/>
      <c r="G284" s="3"/>
      <c r="H284" s="3">
        <v>100</v>
      </c>
      <c r="I284" s="3">
        <v>51</v>
      </c>
      <c r="J284" s="3">
        <v>60</v>
      </c>
    </row>
    <row r="285" spans="1:10" x14ac:dyDescent="0.25">
      <c r="A285" s="3" t="s">
        <v>142</v>
      </c>
      <c r="B285" s="3" t="s">
        <v>93</v>
      </c>
      <c r="C285" s="3">
        <v>1120</v>
      </c>
      <c r="D285" s="3">
        <v>928</v>
      </c>
      <c r="E285" s="3">
        <v>419</v>
      </c>
      <c r="F285" s="3">
        <v>551</v>
      </c>
      <c r="G285" s="3">
        <v>533</v>
      </c>
      <c r="H285" s="3">
        <v>258</v>
      </c>
      <c r="I285" s="3">
        <v>182</v>
      </c>
      <c r="J285" s="3">
        <v>155</v>
      </c>
    </row>
    <row r="286" spans="1:10" x14ac:dyDescent="0.25">
      <c r="A286" s="3" t="s">
        <v>142</v>
      </c>
      <c r="B286" s="3" t="s">
        <v>94</v>
      </c>
      <c r="C286" s="3">
        <v>660</v>
      </c>
      <c r="D286" s="3">
        <v>493</v>
      </c>
      <c r="E286" s="3">
        <v>294</v>
      </c>
      <c r="F286" s="3">
        <v>350</v>
      </c>
      <c r="G286" s="3">
        <v>386</v>
      </c>
      <c r="H286" s="3">
        <v>241</v>
      </c>
      <c r="I286" s="3">
        <v>154</v>
      </c>
      <c r="J286" s="3">
        <v>130</v>
      </c>
    </row>
    <row r="287" spans="1:10" x14ac:dyDescent="0.25">
      <c r="A287" s="3" t="s">
        <v>142</v>
      </c>
      <c r="B287" s="3" t="s">
        <v>95</v>
      </c>
      <c r="C287" s="3">
        <v>222</v>
      </c>
      <c r="D287" s="3">
        <v>200</v>
      </c>
      <c r="E287" s="3">
        <v>245</v>
      </c>
      <c r="F287" s="3">
        <v>193</v>
      </c>
      <c r="G287" s="3">
        <v>163</v>
      </c>
      <c r="H287" s="3">
        <v>127</v>
      </c>
      <c r="I287" s="3">
        <v>81</v>
      </c>
      <c r="J287" s="3">
        <v>104</v>
      </c>
    </row>
    <row r="288" spans="1:10" x14ac:dyDescent="0.25">
      <c r="A288" s="3" t="s">
        <v>142</v>
      </c>
      <c r="B288" s="3" t="s">
        <v>96</v>
      </c>
      <c r="C288" s="3">
        <v>483</v>
      </c>
      <c r="D288" s="3">
        <v>360</v>
      </c>
      <c r="E288" s="3">
        <v>242</v>
      </c>
      <c r="F288" s="3">
        <v>230</v>
      </c>
      <c r="G288" s="3">
        <v>237</v>
      </c>
      <c r="H288" s="3">
        <v>177</v>
      </c>
      <c r="I288" s="3">
        <v>106</v>
      </c>
      <c r="J288" s="3">
        <v>97</v>
      </c>
    </row>
    <row r="289" spans="1:10" x14ac:dyDescent="0.25">
      <c r="A289" s="3" t="s">
        <v>142</v>
      </c>
      <c r="B289" s="3" t="s">
        <v>97</v>
      </c>
      <c r="C289" s="3">
        <v>84</v>
      </c>
      <c r="D289" s="3">
        <v>81</v>
      </c>
      <c r="E289" s="3">
        <v>192</v>
      </c>
      <c r="F289" s="3">
        <v>105</v>
      </c>
      <c r="G289" s="3">
        <v>54</v>
      </c>
      <c r="H289" s="3">
        <v>57</v>
      </c>
      <c r="I289" s="3">
        <v>53</v>
      </c>
      <c r="J289" s="3">
        <v>36</v>
      </c>
    </row>
    <row r="290" spans="1:10" x14ac:dyDescent="0.25">
      <c r="A290" s="3" t="s">
        <v>142</v>
      </c>
      <c r="B290" s="3" t="s">
        <v>98</v>
      </c>
      <c r="C290" s="3">
        <v>42</v>
      </c>
      <c r="D290" s="3">
        <v>32</v>
      </c>
      <c r="E290" s="3">
        <v>69</v>
      </c>
      <c r="F290" s="3">
        <v>80</v>
      </c>
      <c r="G290" s="3">
        <v>48</v>
      </c>
      <c r="H290" s="3">
        <v>74</v>
      </c>
      <c r="I290" s="3">
        <v>38</v>
      </c>
      <c r="J290" s="3">
        <v>40</v>
      </c>
    </row>
    <row r="291" spans="1:10" x14ac:dyDescent="0.25">
      <c r="A291" s="3" t="s">
        <v>143</v>
      </c>
      <c r="B291" s="3" t="s">
        <v>83</v>
      </c>
      <c r="C291" s="3">
        <v>36</v>
      </c>
      <c r="D291" s="3">
        <v>39</v>
      </c>
      <c r="E291" s="3">
        <v>54</v>
      </c>
      <c r="F291" s="3">
        <v>73</v>
      </c>
      <c r="G291" s="3">
        <v>25</v>
      </c>
      <c r="H291" s="3">
        <v>48</v>
      </c>
      <c r="I291" s="3">
        <v>27</v>
      </c>
      <c r="J291" s="3">
        <v>30</v>
      </c>
    </row>
    <row r="292" spans="1:10" x14ac:dyDescent="0.25">
      <c r="A292" s="3" t="s">
        <v>143</v>
      </c>
      <c r="B292" s="3" t="s">
        <v>84</v>
      </c>
      <c r="C292" s="3">
        <v>84</v>
      </c>
      <c r="D292" s="3">
        <v>37</v>
      </c>
      <c r="E292" s="3">
        <v>94</v>
      </c>
      <c r="F292" s="3">
        <v>60</v>
      </c>
      <c r="G292" s="3">
        <v>64</v>
      </c>
      <c r="H292" s="3">
        <v>63</v>
      </c>
      <c r="I292" s="3">
        <v>32</v>
      </c>
      <c r="J292" s="3">
        <v>33</v>
      </c>
    </row>
    <row r="293" spans="1:10" x14ac:dyDescent="0.25">
      <c r="A293" s="3" t="s">
        <v>143</v>
      </c>
      <c r="B293" s="3" t="s">
        <v>85</v>
      </c>
      <c r="C293" s="3">
        <v>83</v>
      </c>
      <c r="D293" s="3">
        <v>69</v>
      </c>
      <c r="E293" s="3">
        <v>107</v>
      </c>
      <c r="F293" s="3">
        <v>56</v>
      </c>
      <c r="G293" s="3">
        <v>46</v>
      </c>
      <c r="H293" s="3">
        <v>22</v>
      </c>
      <c r="I293" s="3">
        <v>19</v>
      </c>
      <c r="J293" s="3">
        <v>31</v>
      </c>
    </row>
    <row r="294" spans="1:10" x14ac:dyDescent="0.25">
      <c r="A294" s="3" t="s">
        <v>143</v>
      </c>
      <c r="B294" s="3" t="s">
        <v>86</v>
      </c>
      <c r="C294" s="3">
        <v>67</v>
      </c>
      <c r="D294" s="3">
        <v>45</v>
      </c>
      <c r="E294" s="3">
        <v>64</v>
      </c>
      <c r="F294" s="3">
        <v>41</v>
      </c>
      <c r="G294" s="3">
        <v>64</v>
      </c>
      <c r="H294" s="3">
        <v>24</v>
      </c>
      <c r="I294" s="3">
        <v>14</v>
      </c>
      <c r="J294" s="3">
        <v>23</v>
      </c>
    </row>
    <row r="295" spans="1:10" x14ac:dyDescent="0.25">
      <c r="A295" s="3" t="s">
        <v>143</v>
      </c>
      <c r="B295" s="3" t="s">
        <v>87</v>
      </c>
      <c r="C295" s="3">
        <v>81</v>
      </c>
      <c r="D295" s="3">
        <v>68</v>
      </c>
      <c r="E295" s="3">
        <v>39</v>
      </c>
      <c r="F295" s="3">
        <v>38</v>
      </c>
      <c r="G295" s="3">
        <v>45</v>
      </c>
      <c r="H295" s="3">
        <v>38</v>
      </c>
      <c r="I295" s="3">
        <v>11</v>
      </c>
      <c r="J295" s="3">
        <v>12</v>
      </c>
    </row>
    <row r="296" spans="1:10" x14ac:dyDescent="0.25">
      <c r="A296" s="3" t="s">
        <v>143</v>
      </c>
      <c r="B296" s="3" t="s">
        <v>88</v>
      </c>
      <c r="C296" s="3">
        <v>160</v>
      </c>
      <c r="D296" s="3">
        <v>128</v>
      </c>
      <c r="E296" s="3">
        <v>52</v>
      </c>
      <c r="F296" s="3">
        <v>69</v>
      </c>
      <c r="G296" s="3">
        <v>64</v>
      </c>
      <c r="H296" s="3">
        <v>35</v>
      </c>
      <c r="I296" s="3">
        <v>16</v>
      </c>
      <c r="J296" s="3">
        <v>25</v>
      </c>
    </row>
    <row r="297" spans="1:10" x14ac:dyDescent="0.25">
      <c r="A297" s="3" t="s">
        <v>143</v>
      </c>
      <c r="B297" s="3" t="s">
        <v>89</v>
      </c>
      <c r="C297" s="3">
        <v>374</v>
      </c>
      <c r="D297" s="3">
        <v>320</v>
      </c>
      <c r="E297" s="3">
        <v>153</v>
      </c>
      <c r="F297" s="3">
        <v>198</v>
      </c>
      <c r="G297" s="3">
        <v>220</v>
      </c>
      <c r="H297" s="3">
        <v>192</v>
      </c>
      <c r="I297" s="3">
        <v>121</v>
      </c>
      <c r="J297" s="3">
        <v>121</v>
      </c>
    </row>
    <row r="298" spans="1:10" x14ac:dyDescent="0.25">
      <c r="A298" s="3" t="s">
        <v>143</v>
      </c>
      <c r="B298" s="3" t="s">
        <v>90</v>
      </c>
      <c r="C298" s="3">
        <v>181</v>
      </c>
      <c r="D298" s="3">
        <v>131</v>
      </c>
      <c r="E298" s="3">
        <v>71</v>
      </c>
      <c r="F298" s="3">
        <v>65</v>
      </c>
      <c r="G298" s="3">
        <v>57</v>
      </c>
      <c r="H298" s="3">
        <v>38</v>
      </c>
      <c r="I298" s="3">
        <v>21</v>
      </c>
      <c r="J298" s="3">
        <v>20</v>
      </c>
    </row>
    <row r="299" spans="1:10" x14ac:dyDescent="0.25">
      <c r="A299" s="3" t="s">
        <v>143</v>
      </c>
      <c r="B299" s="3" t="s">
        <v>91</v>
      </c>
      <c r="C299" s="3">
        <v>215</v>
      </c>
      <c r="D299" s="3">
        <v>132</v>
      </c>
      <c r="E299" s="3">
        <v>139</v>
      </c>
      <c r="F299" s="3">
        <v>62</v>
      </c>
      <c r="G299" s="3">
        <v>71</v>
      </c>
      <c r="H299" s="3">
        <v>46</v>
      </c>
      <c r="I299" s="3">
        <v>21</v>
      </c>
      <c r="J299" s="3">
        <v>27</v>
      </c>
    </row>
    <row r="300" spans="1:10" x14ac:dyDescent="0.25">
      <c r="A300" s="3" t="s">
        <v>143</v>
      </c>
      <c r="B300" s="3" t="s">
        <v>92</v>
      </c>
      <c r="C300" s="3"/>
      <c r="D300" s="3"/>
      <c r="E300" s="3"/>
      <c r="F300" s="3"/>
      <c r="G300" s="3"/>
      <c r="H300" s="3">
        <v>24</v>
      </c>
      <c r="I300" s="3">
        <v>11</v>
      </c>
      <c r="J300" s="3">
        <v>11</v>
      </c>
    </row>
    <row r="301" spans="1:10" x14ac:dyDescent="0.25">
      <c r="A301" s="3" t="s">
        <v>143</v>
      </c>
      <c r="B301" s="3" t="s">
        <v>93</v>
      </c>
      <c r="C301" s="3">
        <v>373</v>
      </c>
      <c r="D301" s="3">
        <v>215</v>
      </c>
      <c r="E301" s="3">
        <v>113</v>
      </c>
      <c r="F301" s="3">
        <v>126</v>
      </c>
      <c r="G301" s="3">
        <v>102</v>
      </c>
      <c r="H301" s="3">
        <v>50</v>
      </c>
      <c r="I301" s="3">
        <v>27</v>
      </c>
      <c r="J301" s="3">
        <v>25</v>
      </c>
    </row>
    <row r="302" spans="1:10" x14ac:dyDescent="0.25">
      <c r="A302" s="3" t="s">
        <v>143</v>
      </c>
      <c r="B302" s="3" t="s">
        <v>94</v>
      </c>
      <c r="C302" s="3">
        <v>191</v>
      </c>
      <c r="D302" s="3">
        <v>140</v>
      </c>
      <c r="E302" s="3">
        <v>72</v>
      </c>
      <c r="F302" s="3">
        <v>79</v>
      </c>
      <c r="G302" s="3">
        <v>82</v>
      </c>
      <c r="H302" s="3">
        <v>41</v>
      </c>
      <c r="I302" s="3">
        <v>28</v>
      </c>
      <c r="J302" s="3">
        <v>24</v>
      </c>
    </row>
    <row r="303" spans="1:10" x14ac:dyDescent="0.25">
      <c r="A303" s="3" t="s">
        <v>143</v>
      </c>
      <c r="B303" s="3" t="s">
        <v>95</v>
      </c>
      <c r="C303" s="3">
        <v>62</v>
      </c>
      <c r="D303" s="3">
        <v>33</v>
      </c>
      <c r="E303" s="3">
        <v>65</v>
      </c>
      <c r="F303" s="3">
        <v>34</v>
      </c>
      <c r="G303" s="3">
        <v>37</v>
      </c>
      <c r="H303" s="3">
        <v>22</v>
      </c>
      <c r="I303" s="3">
        <v>8</v>
      </c>
      <c r="J303" s="3">
        <v>14</v>
      </c>
    </row>
    <row r="304" spans="1:10" x14ac:dyDescent="0.25">
      <c r="A304" s="3" t="s">
        <v>143</v>
      </c>
      <c r="B304" s="3" t="s">
        <v>96</v>
      </c>
      <c r="C304" s="3">
        <v>136</v>
      </c>
      <c r="D304" s="3">
        <v>79</v>
      </c>
      <c r="E304" s="3">
        <v>59</v>
      </c>
      <c r="F304" s="3">
        <v>53</v>
      </c>
      <c r="G304" s="3">
        <v>50</v>
      </c>
      <c r="H304" s="3">
        <v>36</v>
      </c>
      <c r="I304" s="3">
        <v>24</v>
      </c>
      <c r="J304" s="3">
        <v>15</v>
      </c>
    </row>
    <row r="305" spans="1:10" x14ac:dyDescent="0.25">
      <c r="A305" s="3" t="s">
        <v>143</v>
      </c>
      <c r="B305" s="3" t="s">
        <v>97</v>
      </c>
      <c r="C305" s="3">
        <v>29</v>
      </c>
      <c r="D305" s="3">
        <v>12</v>
      </c>
      <c r="E305" s="3">
        <v>51</v>
      </c>
      <c r="F305" s="3">
        <v>21</v>
      </c>
      <c r="G305" s="3">
        <v>10</v>
      </c>
      <c r="H305" s="3">
        <v>8</v>
      </c>
      <c r="I305" s="3">
        <v>5</v>
      </c>
      <c r="J305" s="3">
        <v>9</v>
      </c>
    </row>
    <row r="306" spans="1:10" x14ac:dyDescent="0.25">
      <c r="A306" s="3" t="s">
        <v>143</v>
      </c>
      <c r="B306" s="3" t="s">
        <v>98</v>
      </c>
      <c r="C306" s="3">
        <v>11</v>
      </c>
      <c r="D306" s="3">
        <v>5</v>
      </c>
      <c r="E306" s="3">
        <v>13</v>
      </c>
      <c r="F306" s="3">
        <v>12</v>
      </c>
      <c r="G306" s="3">
        <v>8</v>
      </c>
      <c r="H306" s="3">
        <v>10</v>
      </c>
      <c r="I306" s="3">
        <v>4</v>
      </c>
      <c r="J306" s="3">
        <v>5</v>
      </c>
    </row>
    <row r="307" spans="1:10" x14ac:dyDescent="0.25">
      <c r="A307" s="3" t="s">
        <v>144</v>
      </c>
      <c r="B307" s="3" t="s">
        <v>83</v>
      </c>
      <c r="C307" s="3">
        <v>82</v>
      </c>
      <c r="D307" s="3">
        <v>65</v>
      </c>
      <c r="E307" s="3">
        <v>29</v>
      </c>
      <c r="F307" s="3">
        <v>85</v>
      </c>
      <c r="G307" s="3">
        <v>11</v>
      </c>
      <c r="H307" s="3">
        <v>21</v>
      </c>
      <c r="I307" s="3">
        <v>16</v>
      </c>
      <c r="J307" s="3">
        <v>19</v>
      </c>
    </row>
    <row r="308" spans="1:10" x14ac:dyDescent="0.25">
      <c r="A308" s="3" t="s">
        <v>144</v>
      </c>
      <c r="B308" s="3" t="s">
        <v>84</v>
      </c>
      <c r="C308" s="3">
        <v>206</v>
      </c>
      <c r="D308" s="3">
        <v>120</v>
      </c>
      <c r="E308" s="3">
        <v>79</v>
      </c>
      <c r="F308" s="3">
        <v>67</v>
      </c>
      <c r="G308" s="3">
        <v>40</v>
      </c>
      <c r="H308" s="3">
        <v>71</v>
      </c>
      <c r="I308" s="3">
        <v>34</v>
      </c>
      <c r="J308" s="3">
        <v>12</v>
      </c>
    </row>
    <row r="309" spans="1:10" x14ac:dyDescent="0.25">
      <c r="A309" s="3" t="s">
        <v>144</v>
      </c>
      <c r="B309" s="3" t="s">
        <v>85</v>
      </c>
      <c r="C309" s="3">
        <v>114</v>
      </c>
      <c r="D309" s="3">
        <v>112</v>
      </c>
      <c r="E309" s="3">
        <v>67</v>
      </c>
      <c r="F309" s="3">
        <v>49</v>
      </c>
      <c r="G309" s="3">
        <v>20</v>
      </c>
      <c r="H309" s="3">
        <v>17</v>
      </c>
      <c r="I309" s="3">
        <v>15</v>
      </c>
      <c r="J309" s="3">
        <v>9</v>
      </c>
    </row>
    <row r="310" spans="1:10" x14ac:dyDescent="0.25">
      <c r="A310" s="3" t="s">
        <v>144</v>
      </c>
      <c r="B310" s="3" t="s">
        <v>86</v>
      </c>
      <c r="C310" s="3">
        <v>69</v>
      </c>
      <c r="D310" s="3">
        <v>42</v>
      </c>
      <c r="E310" s="3">
        <v>18</v>
      </c>
      <c r="F310" s="3">
        <v>12</v>
      </c>
      <c r="G310" s="3">
        <v>25</v>
      </c>
      <c r="H310" s="3">
        <v>12</v>
      </c>
      <c r="I310" s="3">
        <v>9</v>
      </c>
      <c r="J310" s="3">
        <v>14</v>
      </c>
    </row>
    <row r="311" spans="1:10" x14ac:dyDescent="0.25">
      <c r="A311" s="3" t="s">
        <v>144</v>
      </c>
      <c r="B311" s="3" t="s">
        <v>87</v>
      </c>
      <c r="C311" s="3">
        <v>60</v>
      </c>
      <c r="D311" s="3">
        <v>50</v>
      </c>
      <c r="E311" s="3">
        <v>32</v>
      </c>
      <c r="F311" s="3">
        <v>20</v>
      </c>
      <c r="G311" s="3">
        <v>10</v>
      </c>
      <c r="H311" s="3">
        <v>8</v>
      </c>
      <c r="I311" s="3">
        <v>7</v>
      </c>
      <c r="J311" s="3">
        <v>3</v>
      </c>
    </row>
    <row r="312" spans="1:10" x14ac:dyDescent="0.25">
      <c r="A312" s="3" t="s">
        <v>144</v>
      </c>
      <c r="B312" s="3" t="s">
        <v>88</v>
      </c>
      <c r="C312" s="3">
        <v>128</v>
      </c>
      <c r="D312" s="3">
        <v>123</v>
      </c>
      <c r="E312" s="3">
        <v>44</v>
      </c>
      <c r="F312" s="3">
        <v>56</v>
      </c>
      <c r="G312" s="3">
        <v>26</v>
      </c>
      <c r="H312" s="3">
        <v>34</v>
      </c>
      <c r="I312" s="3">
        <v>21</v>
      </c>
      <c r="J312" s="3">
        <v>16</v>
      </c>
    </row>
    <row r="313" spans="1:10" x14ac:dyDescent="0.25">
      <c r="A313" s="3" t="s">
        <v>144</v>
      </c>
      <c r="B313" s="3" t="s">
        <v>89</v>
      </c>
      <c r="C313" s="3">
        <v>353</v>
      </c>
      <c r="D313" s="3">
        <v>326</v>
      </c>
      <c r="E313" s="3">
        <v>106</v>
      </c>
      <c r="F313" s="3">
        <v>170</v>
      </c>
      <c r="G313" s="3">
        <v>121</v>
      </c>
      <c r="H313" s="3">
        <v>111</v>
      </c>
      <c r="I313" s="3">
        <v>94</v>
      </c>
      <c r="J313" s="3">
        <v>87</v>
      </c>
    </row>
    <row r="314" spans="1:10" x14ac:dyDescent="0.25">
      <c r="A314" s="3" t="s">
        <v>144</v>
      </c>
      <c r="B314" s="3" t="s">
        <v>90</v>
      </c>
      <c r="C314" s="3">
        <v>112</v>
      </c>
      <c r="D314" s="3">
        <v>133</v>
      </c>
      <c r="E314" s="3">
        <v>34</v>
      </c>
      <c r="F314" s="3">
        <v>46</v>
      </c>
      <c r="G314" s="3">
        <v>28</v>
      </c>
      <c r="H314" s="3">
        <v>16</v>
      </c>
      <c r="I314" s="3">
        <v>13</v>
      </c>
      <c r="J314" s="3">
        <v>7</v>
      </c>
    </row>
    <row r="315" spans="1:10" x14ac:dyDescent="0.25">
      <c r="A315" s="3" t="s">
        <v>144</v>
      </c>
      <c r="B315" s="3" t="s">
        <v>91</v>
      </c>
      <c r="C315" s="3">
        <v>141</v>
      </c>
      <c r="D315" s="3">
        <v>123</v>
      </c>
      <c r="E315" s="3">
        <v>111</v>
      </c>
      <c r="F315" s="3">
        <v>41</v>
      </c>
      <c r="G315" s="3">
        <v>35</v>
      </c>
      <c r="H315" s="3">
        <v>23</v>
      </c>
      <c r="I315" s="3">
        <v>17</v>
      </c>
      <c r="J315" s="3">
        <v>8</v>
      </c>
    </row>
    <row r="316" spans="1:10" x14ac:dyDescent="0.25">
      <c r="A316" s="3" t="s">
        <v>144</v>
      </c>
      <c r="B316" s="3" t="s">
        <v>92</v>
      </c>
      <c r="C316" s="3"/>
      <c r="D316" s="3"/>
      <c r="E316" s="3"/>
      <c r="F316" s="3"/>
      <c r="G316" s="3"/>
      <c r="H316" s="3">
        <v>8</v>
      </c>
      <c r="I316" s="3">
        <v>9</v>
      </c>
      <c r="J316" s="3">
        <v>1</v>
      </c>
    </row>
    <row r="317" spans="1:10" x14ac:dyDescent="0.25">
      <c r="A317" s="3" t="s">
        <v>144</v>
      </c>
      <c r="B317" s="3" t="s">
        <v>93</v>
      </c>
      <c r="C317" s="3">
        <v>246</v>
      </c>
      <c r="D317" s="3">
        <v>200</v>
      </c>
      <c r="E317" s="3">
        <v>61</v>
      </c>
      <c r="F317" s="3">
        <v>67</v>
      </c>
      <c r="G317" s="3">
        <v>38</v>
      </c>
      <c r="H317" s="3">
        <v>22</v>
      </c>
      <c r="I317" s="3">
        <v>9</v>
      </c>
      <c r="J317" s="3">
        <v>8</v>
      </c>
    </row>
    <row r="318" spans="1:10" x14ac:dyDescent="0.25">
      <c r="A318" s="3" t="s">
        <v>144</v>
      </c>
      <c r="B318" s="3" t="s">
        <v>94</v>
      </c>
      <c r="C318" s="3">
        <v>185</v>
      </c>
      <c r="D318" s="3">
        <v>134</v>
      </c>
      <c r="E318" s="3">
        <v>27</v>
      </c>
      <c r="F318" s="3">
        <v>30</v>
      </c>
      <c r="G318" s="3">
        <v>29</v>
      </c>
      <c r="H318" s="3">
        <v>32</v>
      </c>
      <c r="I318" s="3">
        <v>13</v>
      </c>
      <c r="J318" s="3">
        <v>7</v>
      </c>
    </row>
    <row r="319" spans="1:10" x14ac:dyDescent="0.25">
      <c r="A319" s="3" t="s">
        <v>144</v>
      </c>
      <c r="B319" s="3" t="s">
        <v>95</v>
      </c>
      <c r="C319" s="3">
        <v>43</v>
      </c>
      <c r="D319" s="3">
        <v>40</v>
      </c>
      <c r="E319" s="3">
        <v>26</v>
      </c>
      <c r="F319" s="3">
        <v>23</v>
      </c>
      <c r="G319" s="3">
        <v>19</v>
      </c>
      <c r="H319" s="3">
        <v>14</v>
      </c>
      <c r="I319" s="3">
        <v>12</v>
      </c>
      <c r="J319" s="3">
        <v>8</v>
      </c>
    </row>
    <row r="320" spans="1:10" x14ac:dyDescent="0.25">
      <c r="A320" s="3" t="s">
        <v>144</v>
      </c>
      <c r="B320" s="3" t="s">
        <v>96</v>
      </c>
      <c r="C320" s="3">
        <v>109</v>
      </c>
      <c r="D320" s="3">
        <v>73</v>
      </c>
      <c r="E320" s="3">
        <v>32</v>
      </c>
      <c r="F320" s="3">
        <v>39</v>
      </c>
      <c r="G320" s="3">
        <v>28</v>
      </c>
      <c r="H320" s="3">
        <v>15</v>
      </c>
      <c r="I320" s="3">
        <v>6</v>
      </c>
      <c r="J320" s="3">
        <v>5</v>
      </c>
    </row>
    <row r="321" spans="1:10" x14ac:dyDescent="0.25">
      <c r="A321" s="3" t="s">
        <v>144</v>
      </c>
      <c r="B321" s="3" t="s">
        <v>97</v>
      </c>
      <c r="C321" s="3">
        <v>20</v>
      </c>
      <c r="D321" s="3">
        <v>18</v>
      </c>
      <c r="E321" s="3">
        <v>22</v>
      </c>
      <c r="F321" s="3">
        <v>15</v>
      </c>
      <c r="G321" s="3">
        <v>5</v>
      </c>
      <c r="H321" s="3">
        <v>7</v>
      </c>
      <c r="I321" s="3">
        <v>4</v>
      </c>
      <c r="J321" s="3">
        <v>8</v>
      </c>
    </row>
    <row r="322" spans="1:10" x14ac:dyDescent="0.25">
      <c r="A322" s="3" t="s">
        <v>144</v>
      </c>
      <c r="B322" s="3" t="s">
        <v>98</v>
      </c>
      <c r="C322" s="3">
        <v>14</v>
      </c>
      <c r="D322" s="3">
        <v>7</v>
      </c>
      <c r="E322" s="3">
        <v>11</v>
      </c>
      <c r="F322" s="3">
        <v>17</v>
      </c>
      <c r="G322" s="3">
        <v>3</v>
      </c>
      <c r="H322" s="3">
        <v>8</v>
      </c>
      <c r="I322" s="3">
        <v>3</v>
      </c>
      <c r="J322" s="3">
        <v>3</v>
      </c>
    </row>
    <row r="323" spans="1:10" x14ac:dyDescent="0.25">
      <c r="A323" s="3" t="s">
        <v>145</v>
      </c>
      <c r="B323" s="3" t="s">
        <v>83</v>
      </c>
      <c r="C323" s="3"/>
      <c r="D323" s="3"/>
      <c r="E323" s="3">
        <v>15</v>
      </c>
      <c r="F323" s="3">
        <v>4</v>
      </c>
      <c r="G323" s="3"/>
      <c r="H323" s="3">
        <v>16</v>
      </c>
      <c r="I323" s="3">
        <v>16</v>
      </c>
      <c r="J323" s="3">
        <v>1</v>
      </c>
    </row>
    <row r="324" spans="1:10" x14ac:dyDescent="0.25">
      <c r="A324" s="3" t="s">
        <v>145</v>
      </c>
      <c r="B324" s="3" t="s">
        <v>84</v>
      </c>
      <c r="C324" s="3"/>
      <c r="D324" s="3"/>
      <c r="E324" s="3">
        <v>18</v>
      </c>
      <c r="F324" s="3">
        <v>9</v>
      </c>
      <c r="G324" s="3"/>
      <c r="H324" s="3">
        <v>10</v>
      </c>
      <c r="I324" s="3">
        <v>26</v>
      </c>
      <c r="J324" s="3">
        <v>2</v>
      </c>
    </row>
    <row r="325" spans="1:10" x14ac:dyDescent="0.25">
      <c r="A325" s="3" t="s">
        <v>145</v>
      </c>
      <c r="B325" s="3" t="s">
        <v>85</v>
      </c>
      <c r="C325" s="3"/>
      <c r="D325" s="3"/>
      <c r="E325" s="3">
        <v>21</v>
      </c>
      <c r="F325" s="3">
        <v>2</v>
      </c>
      <c r="G325" s="3">
        <v>1</v>
      </c>
      <c r="H325" s="3">
        <v>27</v>
      </c>
      <c r="I325" s="3">
        <v>22</v>
      </c>
      <c r="J325" s="3">
        <v>6</v>
      </c>
    </row>
    <row r="326" spans="1:10" x14ac:dyDescent="0.25">
      <c r="A326" s="3" t="s">
        <v>145</v>
      </c>
      <c r="B326" s="3" t="s">
        <v>86</v>
      </c>
      <c r="C326" s="3"/>
      <c r="D326" s="3"/>
      <c r="E326" s="3">
        <v>20</v>
      </c>
      <c r="F326" s="3">
        <v>4</v>
      </c>
      <c r="G326" s="3"/>
      <c r="H326" s="3">
        <v>10</v>
      </c>
      <c r="I326" s="3">
        <v>19</v>
      </c>
      <c r="J326" s="3">
        <v>1</v>
      </c>
    </row>
    <row r="327" spans="1:10" x14ac:dyDescent="0.25">
      <c r="A327" s="3" t="s">
        <v>145</v>
      </c>
      <c r="B327" s="3" t="s">
        <v>87</v>
      </c>
      <c r="C327" s="3"/>
      <c r="D327" s="3"/>
      <c r="E327" s="3">
        <v>9</v>
      </c>
      <c r="F327" s="3">
        <v>1</v>
      </c>
      <c r="G327" s="3">
        <v>1</v>
      </c>
      <c r="H327" s="3">
        <v>8</v>
      </c>
      <c r="I327" s="3">
        <v>13</v>
      </c>
      <c r="J327" s="3">
        <v>5</v>
      </c>
    </row>
    <row r="328" spans="1:10" x14ac:dyDescent="0.25">
      <c r="A328" s="3" t="s">
        <v>145</v>
      </c>
      <c r="B328" s="3" t="s">
        <v>88</v>
      </c>
      <c r="C328" s="3"/>
      <c r="D328" s="3"/>
      <c r="E328" s="3">
        <v>10</v>
      </c>
      <c r="F328" s="3">
        <v>5</v>
      </c>
      <c r="G328" s="3">
        <v>2</v>
      </c>
      <c r="H328" s="3">
        <v>6</v>
      </c>
      <c r="I328" s="3">
        <v>32</v>
      </c>
      <c r="J328" s="3">
        <v>4</v>
      </c>
    </row>
    <row r="329" spans="1:10" x14ac:dyDescent="0.25">
      <c r="A329" s="3" t="s">
        <v>145</v>
      </c>
      <c r="B329" s="3" t="s">
        <v>89</v>
      </c>
      <c r="C329" s="3"/>
      <c r="D329" s="3"/>
      <c r="E329" s="3">
        <v>42</v>
      </c>
      <c r="F329" s="3">
        <v>29</v>
      </c>
      <c r="G329" s="3">
        <v>1</v>
      </c>
      <c r="H329" s="3">
        <v>33</v>
      </c>
      <c r="I329" s="3">
        <v>67</v>
      </c>
      <c r="J329" s="3">
        <v>17</v>
      </c>
    </row>
    <row r="330" spans="1:10" x14ac:dyDescent="0.25">
      <c r="A330" s="3" t="s">
        <v>145</v>
      </c>
      <c r="B330" s="3" t="s">
        <v>90</v>
      </c>
      <c r="C330" s="3"/>
      <c r="D330" s="3"/>
      <c r="E330" s="3">
        <v>2</v>
      </c>
      <c r="F330" s="3">
        <v>1</v>
      </c>
      <c r="G330" s="3">
        <v>1</v>
      </c>
      <c r="H330" s="3">
        <v>3</v>
      </c>
      <c r="I330" s="3">
        <v>17</v>
      </c>
      <c r="J330" s="3">
        <v>4</v>
      </c>
    </row>
    <row r="331" spans="1:10" x14ac:dyDescent="0.25">
      <c r="A331" s="3" t="s">
        <v>145</v>
      </c>
      <c r="B331" s="3" t="s">
        <v>91</v>
      </c>
      <c r="C331" s="3"/>
      <c r="D331" s="3"/>
      <c r="E331" s="3">
        <v>9</v>
      </c>
      <c r="F331" s="3">
        <v>5</v>
      </c>
      <c r="G331" s="3"/>
      <c r="H331" s="3">
        <v>11</v>
      </c>
      <c r="I331" s="3">
        <v>20</v>
      </c>
      <c r="J331" s="3">
        <v>1</v>
      </c>
    </row>
    <row r="332" spans="1:10" x14ac:dyDescent="0.25">
      <c r="A332" s="3" t="s">
        <v>145</v>
      </c>
      <c r="B332" s="3" t="s">
        <v>92</v>
      </c>
      <c r="C332" s="3"/>
      <c r="D332" s="3"/>
      <c r="E332" s="3"/>
      <c r="F332" s="3"/>
      <c r="G332" s="3"/>
      <c r="H332" s="3">
        <v>16</v>
      </c>
      <c r="I332" s="3">
        <v>6</v>
      </c>
      <c r="J332" s="3">
        <v>1</v>
      </c>
    </row>
    <row r="333" spans="1:10" x14ac:dyDescent="0.25">
      <c r="A333" s="3" t="s">
        <v>145</v>
      </c>
      <c r="B333" s="3" t="s">
        <v>93</v>
      </c>
      <c r="C333" s="3"/>
      <c r="D333" s="3"/>
      <c r="E333" s="3">
        <v>13</v>
      </c>
      <c r="F333" s="3">
        <v>10</v>
      </c>
      <c r="G333" s="3">
        <v>7</v>
      </c>
      <c r="H333" s="3">
        <v>24</v>
      </c>
      <c r="I333" s="3">
        <v>37</v>
      </c>
      <c r="J333" s="3">
        <v>1</v>
      </c>
    </row>
    <row r="334" spans="1:10" x14ac:dyDescent="0.25">
      <c r="A334" s="3" t="s">
        <v>145</v>
      </c>
      <c r="B334" s="3" t="s">
        <v>94</v>
      </c>
      <c r="C334" s="3"/>
      <c r="D334" s="3"/>
      <c r="E334" s="3">
        <v>9</v>
      </c>
      <c r="F334" s="3">
        <v>8</v>
      </c>
      <c r="G334" s="3"/>
      <c r="H334" s="3">
        <v>9</v>
      </c>
      <c r="I334" s="3">
        <v>10</v>
      </c>
      <c r="J334" s="3">
        <v>2</v>
      </c>
    </row>
    <row r="335" spans="1:10" x14ac:dyDescent="0.25">
      <c r="A335" s="3" t="s">
        <v>145</v>
      </c>
      <c r="B335" s="3" t="s">
        <v>95</v>
      </c>
      <c r="C335" s="3"/>
      <c r="D335" s="3"/>
      <c r="E335" s="3">
        <v>8</v>
      </c>
      <c r="F335" s="3">
        <v>6</v>
      </c>
      <c r="G335" s="3">
        <v>1</v>
      </c>
      <c r="H335" s="3">
        <v>6</v>
      </c>
      <c r="I335" s="3">
        <v>9</v>
      </c>
      <c r="J335" s="3"/>
    </row>
    <row r="336" spans="1:10" x14ac:dyDescent="0.25">
      <c r="A336" s="3" t="s">
        <v>145</v>
      </c>
      <c r="B336" s="3" t="s">
        <v>96</v>
      </c>
      <c r="C336" s="3"/>
      <c r="D336" s="3"/>
      <c r="E336" s="3">
        <v>4</v>
      </c>
      <c r="F336" s="3">
        <v>1</v>
      </c>
      <c r="G336" s="3"/>
      <c r="H336" s="3">
        <v>1</v>
      </c>
      <c r="I336" s="3">
        <v>12</v>
      </c>
      <c r="J336" s="3">
        <v>2</v>
      </c>
    </row>
    <row r="337" spans="1:10" x14ac:dyDescent="0.25">
      <c r="A337" s="3" t="s">
        <v>145</v>
      </c>
      <c r="B337" s="3" t="s">
        <v>97</v>
      </c>
      <c r="C337" s="3"/>
      <c r="D337" s="3"/>
      <c r="E337" s="3">
        <v>6</v>
      </c>
      <c r="F337" s="3"/>
      <c r="G337" s="3"/>
      <c r="H337" s="3">
        <v>1</v>
      </c>
      <c r="I337" s="3">
        <v>3</v>
      </c>
      <c r="J337" s="3"/>
    </row>
    <row r="338" spans="1:10" x14ac:dyDescent="0.25">
      <c r="A338" s="3" t="s">
        <v>145</v>
      </c>
      <c r="B338" s="3" t="s">
        <v>98</v>
      </c>
      <c r="C338" s="3"/>
      <c r="D338" s="3"/>
      <c r="E338" s="3"/>
      <c r="F338" s="3"/>
      <c r="G338" s="3"/>
      <c r="H338" s="3">
        <v>2</v>
      </c>
      <c r="I338" s="3">
        <v>7</v>
      </c>
      <c r="J338" s="3">
        <v>2</v>
      </c>
    </row>
  </sheetData>
  <mergeCells count="4">
    <mergeCell ref="A5:J5"/>
    <mergeCell ref="A89:J89"/>
    <mergeCell ref="A173:J173"/>
    <mergeCell ref="A257:J257"/>
  </mergeCells>
  <pageMargins left="0.7" right="0.7" top="0.75" bottom="0.75" header="0.3" footer="0.3"/>
  <pageSetup paperSize="9" orientation="portrait" horizontalDpi="300" verticalDpi="30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J58"/>
  <sheetViews>
    <sheetView workbookViewId="0"/>
  </sheetViews>
  <sheetFormatPr baseColWidth="10" defaultColWidth="11.42578125" defaultRowHeight="15" x14ac:dyDescent="0.25"/>
  <cols>
    <col min="1" max="1" width="76.7109375" bestFit="1" customWidth="1"/>
    <col min="2" max="2" width="16.85546875" bestFit="1" customWidth="1"/>
  </cols>
  <sheetData>
    <row r="1" spans="1:10" x14ac:dyDescent="0.25">
      <c r="A1" s="5" t="str">
        <f>HYPERLINK("#'Indice'!A1", "Indice")</f>
        <v>Indice</v>
      </c>
    </row>
    <row r="2" spans="1:10" x14ac:dyDescent="0.25">
      <c r="A2" s="15" t="s">
        <v>140</v>
      </c>
    </row>
    <row r="3" spans="1:10" x14ac:dyDescent="0.25">
      <c r="A3" s="8" t="s">
        <v>62</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1" t="s">
        <v>141</v>
      </c>
      <c r="B7" s="1" t="s">
        <v>105</v>
      </c>
      <c r="C7" s="1">
        <v>86.680454015731797</v>
      </c>
      <c r="D7" s="1">
        <v>88.716644048690796</v>
      </c>
      <c r="E7" s="1">
        <v>89.495599269866901</v>
      </c>
      <c r="F7" s="1">
        <v>90.827453136444106</v>
      </c>
      <c r="G7" s="1">
        <v>93.147325515747099</v>
      </c>
      <c r="H7" s="1">
        <v>93.054813146591201</v>
      </c>
      <c r="I7" s="1">
        <v>94.641083478927598</v>
      </c>
      <c r="J7" s="1">
        <v>95.259487628936796</v>
      </c>
    </row>
    <row r="8" spans="1:10" x14ac:dyDescent="0.25">
      <c r="A8" s="1" t="s">
        <v>141</v>
      </c>
      <c r="B8" s="1" t="s">
        <v>106</v>
      </c>
      <c r="C8" s="1">
        <v>77.921873331069904</v>
      </c>
      <c r="D8" s="1">
        <v>82.184273004531903</v>
      </c>
      <c r="E8" s="1">
        <v>85.711508989334106</v>
      </c>
      <c r="F8" s="1">
        <v>86.901104450225802</v>
      </c>
      <c r="G8" s="1">
        <v>89.659708738326998</v>
      </c>
      <c r="H8" s="1">
        <v>91.334712505340605</v>
      </c>
      <c r="I8" s="1">
        <v>93.176317214965806</v>
      </c>
      <c r="J8" s="1">
        <v>95.259708166122394</v>
      </c>
    </row>
    <row r="9" spans="1:10" x14ac:dyDescent="0.25">
      <c r="A9" s="1" t="s">
        <v>142</v>
      </c>
      <c r="B9" s="1" t="s">
        <v>105</v>
      </c>
      <c r="C9" s="1">
        <v>8.5516519844531995</v>
      </c>
      <c r="D9" s="1">
        <v>7.2528339922428096</v>
      </c>
      <c r="E9" s="1">
        <v>7.1671590209007299</v>
      </c>
      <c r="F9" s="1">
        <v>6.2710098922252699</v>
      </c>
      <c r="G9" s="1">
        <v>5.1726575940847397</v>
      </c>
      <c r="H9" s="1">
        <v>4.7682274132967004</v>
      </c>
      <c r="I9" s="1">
        <v>3.6106485873460801</v>
      </c>
      <c r="J9" s="1">
        <v>3.4696750342845899</v>
      </c>
    </row>
    <row r="10" spans="1:10" x14ac:dyDescent="0.25">
      <c r="A10" s="1" t="s">
        <v>142</v>
      </c>
      <c r="B10" s="1" t="s">
        <v>106</v>
      </c>
      <c r="C10" s="1">
        <v>12.5748440623283</v>
      </c>
      <c r="D10" s="1">
        <v>11.244897544383999</v>
      </c>
      <c r="E10" s="1">
        <v>9.3170575797557795</v>
      </c>
      <c r="F10" s="1">
        <v>8.5540644824504906</v>
      </c>
      <c r="G10" s="1">
        <v>7.4922375380992898</v>
      </c>
      <c r="H10" s="1">
        <v>6.38049691915512</v>
      </c>
      <c r="I10" s="1">
        <v>5.02768494188786</v>
      </c>
      <c r="J10" s="1">
        <v>3.7347666919231401</v>
      </c>
    </row>
    <row r="11" spans="1:10" x14ac:dyDescent="0.25">
      <c r="A11" s="1" t="s">
        <v>143</v>
      </c>
      <c r="B11" s="1" t="s">
        <v>105</v>
      </c>
      <c r="C11" s="1">
        <v>2.4786427617073099</v>
      </c>
      <c r="D11" s="1">
        <v>1.9272036850452401</v>
      </c>
      <c r="E11" s="1">
        <v>1.7604496330022801</v>
      </c>
      <c r="F11" s="1">
        <v>1.5248922631144499</v>
      </c>
      <c r="G11" s="1">
        <v>1.11578581854701</v>
      </c>
      <c r="H11" s="1">
        <v>1.1908562853932401</v>
      </c>
      <c r="I11" s="1">
        <v>0.71106413379311595</v>
      </c>
      <c r="J11" s="1">
        <v>0.745331961661577</v>
      </c>
    </row>
    <row r="12" spans="1:10" x14ac:dyDescent="0.25">
      <c r="A12" s="1" t="s">
        <v>143</v>
      </c>
      <c r="B12" s="1" t="s">
        <v>106</v>
      </c>
      <c r="C12" s="1">
        <v>4.6158380806446102</v>
      </c>
      <c r="D12" s="1">
        <v>3.2663736492395401</v>
      </c>
      <c r="E12" s="1">
        <v>3.0989302322268499</v>
      </c>
      <c r="F12" s="1">
        <v>1.79121103137732</v>
      </c>
      <c r="G12" s="1">
        <v>2.0510772243142101</v>
      </c>
      <c r="H12" s="1">
        <v>1.37974107638001</v>
      </c>
      <c r="I12" s="1">
        <v>0.66882739774882805</v>
      </c>
      <c r="J12" s="1">
        <v>0.68047028034925505</v>
      </c>
    </row>
    <row r="13" spans="1:10" x14ac:dyDescent="0.25">
      <c r="A13" s="1" t="s">
        <v>144</v>
      </c>
      <c r="B13" s="1" t="s">
        <v>105</v>
      </c>
      <c r="C13" s="1">
        <v>2.28925291448832</v>
      </c>
      <c r="D13" s="1">
        <v>2.1033197641372698</v>
      </c>
      <c r="E13" s="1">
        <v>1.1911844834685299</v>
      </c>
      <c r="F13" s="1">
        <v>1.2171508744359001</v>
      </c>
      <c r="G13" s="1">
        <v>0.54561481811106205</v>
      </c>
      <c r="H13" s="1">
        <v>0.69724009372293905</v>
      </c>
      <c r="I13" s="1">
        <v>0.55230101570487</v>
      </c>
      <c r="J13" s="1">
        <v>0.42272983118891699</v>
      </c>
    </row>
    <row r="14" spans="1:10" x14ac:dyDescent="0.25">
      <c r="A14" s="1" t="s">
        <v>144</v>
      </c>
      <c r="B14" s="1" t="s">
        <v>106</v>
      </c>
      <c r="C14" s="1">
        <v>4.8874467611312902</v>
      </c>
      <c r="D14" s="1">
        <v>3.30445356667042</v>
      </c>
      <c r="E14" s="1">
        <v>1.4381336979568</v>
      </c>
      <c r="F14" s="1">
        <v>2.6195473968982701</v>
      </c>
      <c r="G14" s="1">
        <v>0.796978268772364</v>
      </c>
      <c r="H14" s="1">
        <v>0.69007202982902505</v>
      </c>
      <c r="I14" s="1">
        <v>0.68876985460519802</v>
      </c>
      <c r="J14" s="1">
        <v>0.305122998543084</v>
      </c>
    </row>
    <row r="15" spans="1:10" x14ac:dyDescent="0.25">
      <c r="A15" s="1" t="s">
        <v>145</v>
      </c>
      <c r="B15" s="1" t="s">
        <v>105</v>
      </c>
      <c r="C15" s="1"/>
      <c r="D15" s="1"/>
      <c r="E15" s="1">
        <v>0.38560943212360099</v>
      </c>
      <c r="F15" s="1">
        <v>0.15949303051456801</v>
      </c>
      <c r="G15" s="1">
        <v>1.8618846661411202E-2</v>
      </c>
      <c r="H15" s="1">
        <v>0.28886441141366997</v>
      </c>
      <c r="I15" s="1">
        <v>0.48490078188478902</v>
      </c>
      <c r="J15" s="1">
        <v>0.102775066625327</v>
      </c>
    </row>
    <row r="16" spans="1:10" x14ac:dyDescent="0.25">
      <c r="A16" s="1" t="s">
        <v>145</v>
      </c>
      <c r="B16" s="1" t="s">
        <v>106</v>
      </c>
      <c r="C16" s="1"/>
      <c r="D16" s="1"/>
      <c r="E16" s="1">
        <v>0.434370618313551</v>
      </c>
      <c r="F16" s="1">
        <v>0.13407407095655799</v>
      </c>
      <c r="G16" s="1">
        <v>0</v>
      </c>
      <c r="H16" s="1">
        <v>0.214980100281537</v>
      </c>
      <c r="I16" s="1">
        <v>0.43839951977133801</v>
      </c>
      <c r="J16" s="1">
        <v>1.99326575966552E-2</v>
      </c>
    </row>
    <row r="19" spans="1:10" x14ac:dyDescent="0.25">
      <c r="A19" s="31" t="s">
        <v>78</v>
      </c>
      <c r="B19" s="31"/>
      <c r="C19" s="31"/>
      <c r="D19" s="31"/>
      <c r="E19" s="31"/>
      <c r="F19" s="31"/>
      <c r="G19" s="31"/>
      <c r="H19" s="31"/>
      <c r="I19" s="31"/>
      <c r="J19" s="31"/>
    </row>
    <row r="20" spans="1:10" x14ac:dyDescent="0.25">
      <c r="A20" s="4" t="s">
        <v>64</v>
      </c>
      <c r="B20" s="4" t="s">
        <v>5</v>
      </c>
      <c r="C20" s="4" t="s">
        <v>65</v>
      </c>
      <c r="D20" s="4" t="s">
        <v>66</v>
      </c>
      <c r="E20" s="4" t="s">
        <v>67</v>
      </c>
      <c r="F20" s="4" t="s">
        <v>68</v>
      </c>
      <c r="G20" s="4" t="s">
        <v>69</v>
      </c>
      <c r="H20" s="4" t="s">
        <v>70</v>
      </c>
      <c r="I20" s="4" t="s">
        <v>71</v>
      </c>
      <c r="J20" s="4" t="s">
        <v>72</v>
      </c>
    </row>
    <row r="21" spans="1:10" x14ac:dyDescent="0.25">
      <c r="A21" s="2" t="s">
        <v>141</v>
      </c>
      <c r="B21" s="2" t="s">
        <v>105</v>
      </c>
      <c r="C21" s="2">
        <v>0.28645121492445502</v>
      </c>
      <c r="D21" s="2">
        <v>0.27443354483693799</v>
      </c>
      <c r="E21" s="2">
        <v>0.34165356773883099</v>
      </c>
      <c r="F21" s="2">
        <v>0.29270590748637898</v>
      </c>
      <c r="G21" s="2">
        <v>0.184632884338498</v>
      </c>
      <c r="H21" s="2">
        <v>0.20037107169628099</v>
      </c>
      <c r="I21" s="2">
        <v>0.17032170435413699</v>
      </c>
      <c r="J21" s="2">
        <v>0.159004935994744</v>
      </c>
    </row>
    <row r="22" spans="1:10" x14ac:dyDescent="0.25">
      <c r="A22" s="2" t="s">
        <v>141</v>
      </c>
      <c r="B22" s="2" t="s">
        <v>106</v>
      </c>
      <c r="C22" s="2">
        <v>0.99866576492786396</v>
      </c>
      <c r="D22" s="2">
        <v>0.898197572678328</v>
      </c>
      <c r="E22" s="2">
        <v>0.82154851406812701</v>
      </c>
      <c r="F22" s="2">
        <v>0.87865171954035803</v>
      </c>
      <c r="G22" s="2">
        <v>0.50512016750872102</v>
      </c>
      <c r="H22" s="2">
        <v>0.46810139901936099</v>
      </c>
      <c r="I22" s="2">
        <v>0.43039964511990503</v>
      </c>
      <c r="J22" s="2">
        <v>0.28935151640325801</v>
      </c>
    </row>
    <row r="23" spans="1:10" x14ac:dyDescent="0.25">
      <c r="A23" s="2" t="s">
        <v>142</v>
      </c>
      <c r="B23" s="2" t="s">
        <v>105</v>
      </c>
      <c r="C23" s="2">
        <v>0.20459324587136499</v>
      </c>
      <c r="D23" s="2">
        <v>0.19843350164592299</v>
      </c>
      <c r="E23" s="2">
        <v>0.27798369992524402</v>
      </c>
      <c r="F23" s="2">
        <v>0.20262582693249001</v>
      </c>
      <c r="G23" s="2">
        <v>0.16029974212869999</v>
      </c>
      <c r="H23" s="2">
        <v>0.174495682585984</v>
      </c>
      <c r="I23" s="2">
        <v>0.12812224449589801</v>
      </c>
      <c r="J23" s="2">
        <v>0.13211306650191501</v>
      </c>
    </row>
    <row r="24" spans="1:10" x14ac:dyDescent="0.25">
      <c r="A24" s="2" t="s">
        <v>142</v>
      </c>
      <c r="B24" s="2" t="s">
        <v>106</v>
      </c>
      <c r="C24" s="2">
        <v>0.75421598739922002</v>
      </c>
      <c r="D24" s="2">
        <v>0.68162893876433395</v>
      </c>
      <c r="E24" s="2">
        <v>0.600151112303138</v>
      </c>
      <c r="F24" s="2">
        <v>0.66130221821367696</v>
      </c>
      <c r="G24" s="2">
        <v>0.45062238350510597</v>
      </c>
      <c r="H24" s="2">
        <v>0.37641739472746799</v>
      </c>
      <c r="I24" s="2">
        <v>0.38395014125853799</v>
      </c>
      <c r="J24" s="2">
        <v>0.25616078637540302</v>
      </c>
    </row>
    <row r="25" spans="1:10" x14ac:dyDescent="0.25">
      <c r="A25" s="2" t="s">
        <v>143</v>
      </c>
      <c r="B25" s="2" t="s">
        <v>105</v>
      </c>
      <c r="C25" s="2">
        <v>0.100380787625909</v>
      </c>
      <c r="D25" s="2">
        <v>9.7965716850012499E-2</v>
      </c>
      <c r="E25" s="2">
        <v>0.10067884577438201</v>
      </c>
      <c r="F25" s="2">
        <v>0.112828507553786</v>
      </c>
      <c r="G25" s="2">
        <v>6.0734234284609598E-2</v>
      </c>
      <c r="H25" s="2">
        <v>6.4023409504443393E-2</v>
      </c>
      <c r="I25" s="2">
        <v>5.0711655057966702E-2</v>
      </c>
      <c r="J25" s="2">
        <v>5.9658568352460903E-2</v>
      </c>
    </row>
    <row r="26" spans="1:10" x14ac:dyDescent="0.25">
      <c r="A26" s="2" t="s">
        <v>143</v>
      </c>
      <c r="B26" s="2" t="s">
        <v>106</v>
      </c>
      <c r="C26" s="2">
        <v>0.46514696441590803</v>
      </c>
      <c r="D26" s="2">
        <v>0.40508261881768698</v>
      </c>
      <c r="E26" s="2">
        <v>0.40688882581889602</v>
      </c>
      <c r="F26" s="2">
        <v>0.21211053244769601</v>
      </c>
      <c r="G26" s="2">
        <v>0.25094421580433801</v>
      </c>
      <c r="H26" s="2">
        <v>0.18171584233641599</v>
      </c>
      <c r="I26" s="2">
        <v>0.1096670050174</v>
      </c>
      <c r="J26" s="2">
        <v>0.105630524922162</v>
      </c>
    </row>
    <row r="27" spans="1:10" x14ac:dyDescent="0.25">
      <c r="A27" s="2" t="s">
        <v>144</v>
      </c>
      <c r="B27" s="2" t="s">
        <v>105</v>
      </c>
      <c r="C27" s="2">
        <v>0.13196127256378501</v>
      </c>
      <c r="D27" s="2">
        <v>0.112224917393178</v>
      </c>
      <c r="E27" s="2">
        <v>0.12102626496926</v>
      </c>
      <c r="F27" s="2">
        <v>0.13593997573479999</v>
      </c>
      <c r="G27" s="2">
        <v>5.9134117327630499E-2</v>
      </c>
      <c r="H27" s="2">
        <v>5.65443653613329E-2</v>
      </c>
      <c r="I27" s="2">
        <v>6.1094731790944899E-2</v>
      </c>
      <c r="J27" s="2">
        <v>4.3213122989982401E-2</v>
      </c>
    </row>
    <row r="28" spans="1:10" x14ac:dyDescent="0.25">
      <c r="A28" s="2" t="s">
        <v>144</v>
      </c>
      <c r="B28" s="2" t="s">
        <v>106</v>
      </c>
      <c r="C28" s="2">
        <v>0.56806984357535795</v>
      </c>
      <c r="D28" s="2">
        <v>0.38300938904285398</v>
      </c>
      <c r="E28" s="2">
        <v>0.31974921002984003</v>
      </c>
      <c r="F28" s="2">
        <v>0.50519988872110799</v>
      </c>
      <c r="G28" s="2">
        <v>0.13392054243013299</v>
      </c>
      <c r="H28" s="2">
        <v>0.13818312436342201</v>
      </c>
      <c r="I28" s="2">
        <v>0.14057006919756501</v>
      </c>
      <c r="J28" s="2">
        <v>7.5457658385857898E-2</v>
      </c>
    </row>
    <row r="29" spans="1:10" x14ac:dyDescent="0.25">
      <c r="A29" s="2" t="s">
        <v>145</v>
      </c>
      <c r="B29" s="2" t="s">
        <v>105</v>
      </c>
      <c r="C29" s="2"/>
      <c r="D29" s="2"/>
      <c r="E29" s="2">
        <v>7.7183428220450906E-2</v>
      </c>
      <c r="F29" s="2">
        <v>3.10469302348793E-2</v>
      </c>
      <c r="G29" s="2">
        <v>7.0310146838892303E-3</v>
      </c>
      <c r="H29" s="2">
        <v>3.41246137395501E-2</v>
      </c>
      <c r="I29" s="2">
        <v>3.7259754026308697E-2</v>
      </c>
      <c r="J29" s="2">
        <v>2.3075235367286999E-2</v>
      </c>
    </row>
    <row r="30" spans="1:10" x14ac:dyDescent="0.25">
      <c r="A30" s="2" t="s">
        <v>145</v>
      </c>
      <c r="B30" s="2" t="s">
        <v>106</v>
      </c>
      <c r="C30" s="2"/>
      <c r="D30" s="2"/>
      <c r="E30" s="2">
        <v>0.19502192735672</v>
      </c>
      <c r="F30" s="2">
        <v>9.5752312336117001E-2</v>
      </c>
      <c r="G30" s="2">
        <v>0</v>
      </c>
      <c r="H30" s="2">
        <v>7.8801705967634902E-2</v>
      </c>
      <c r="I30" s="2">
        <v>8.8512233924120706E-2</v>
      </c>
      <c r="J30" s="2">
        <v>1.2898631393909499E-2</v>
      </c>
    </row>
    <row r="33" spans="1:10" x14ac:dyDescent="0.25">
      <c r="A33" s="31" t="s">
        <v>79</v>
      </c>
      <c r="B33" s="31"/>
      <c r="C33" s="31"/>
      <c r="D33" s="31"/>
      <c r="E33" s="31"/>
      <c r="F33" s="31"/>
      <c r="G33" s="31"/>
      <c r="H33" s="31"/>
      <c r="I33" s="31"/>
      <c r="J33" s="31"/>
    </row>
    <row r="34" spans="1:10" x14ac:dyDescent="0.25">
      <c r="A34" s="4" t="s">
        <v>64</v>
      </c>
      <c r="B34" s="4" t="s">
        <v>5</v>
      </c>
      <c r="C34" s="4" t="s">
        <v>65</v>
      </c>
      <c r="D34" s="4" t="s">
        <v>66</v>
      </c>
      <c r="E34" s="4" t="s">
        <v>67</v>
      </c>
      <c r="F34" s="4" t="s">
        <v>68</v>
      </c>
      <c r="G34" s="4" t="s">
        <v>69</v>
      </c>
      <c r="H34" s="4" t="s">
        <v>70</v>
      </c>
      <c r="I34" s="4" t="s">
        <v>71</v>
      </c>
      <c r="J34" s="4" t="s">
        <v>72</v>
      </c>
    </row>
    <row r="35" spans="1:10" x14ac:dyDescent="0.25">
      <c r="A35" s="3" t="s">
        <v>141</v>
      </c>
      <c r="B35" s="3" t="s">
        <v>105</v>
      </c>
      <c r="C35" s="3">
        <v>3603335</v>
      </c>
      <c r="D35" s="3">
        <v>3963424</v>
      </c>
      <c r="E35" s="3">
        <v>4235619</v>
      </c>
      <c r="F35" s="3">
        <v>4523348</v>
      </c>
      <c r="G35" s="3">
        <v>4847763</v>
      </c>
      <c r="H35" s="3">
        <v>5115585</v>
      </c>
      <c r="I35" s="3">
        <v>5714954</v>
      </c>
      <c r="J35" s="3">
        <v>6045069</v>
      </c>
    </row>
    <row r="36" spans="1:10" x14ac:dyDescent="0.25">
      <c r="A36" s="3" t="s">
        <v>141</v>
      </c>
      <c r="B36" s="3" t="s">
        <v>106</v>
      </c>
      <c r="C36" s="3">
        <v>206274</v>
      </c>
      <c r="D36" s="3">
        <v>261143</v>
      </c>
      <c r="E36" s="3">
        <v>312955</v>
      </c>
      <c r="F36" s="3">
        <v>374635</v>
      </c>
      <c r="G36" s="3">
        <v>390711</v>
      </c>
      <c r="H36" s="3">
        <v>453317</v>
      </c>
      <c r="I36" s="3">
        <v>555998</v>
      </c>
      <c r="J36" s="3">
        <v>621280</v>
      </c>
    </row>
    <row r="37" spans="1:10" x14ac:dyDescent="0.25">
      <c r="A37" s="3" t="s">
        <v>142</v>
      </c>
      <c r="B37" s="3" t="s">
        <v>105</v>
      </c>
      <c r="C37" s="3">
        <v>355495</v>
      </c>
      <c r="D37" s="3">
        <v>324021</v>
      </c>
      <c r="E37" s="3">
        <v>339205</v>
      </c>
      <c r="F37" s="3">
        <v>312306</v>
      </c>
      <c r="G37" s="3">
        <v>269206</v>
      </c>
      <c r="H37" s="3">
        <v>262128</v>
      </c>
      <c r="I37" s="3">
        <v>218031</v>
      </c>
      <c r="J37" s="3">
        <v>220182</v>
      </c>
    </row>
    <row r="38" spans="1:10" x14ac:dyDescent="0.25">
      <c r="A38" s="3" t="s">
        <v>142</v>
      </c>
      <c r="B38" s="3" t="s">
        <v>106</v>
      </c>
      <c r="C38" s="3">
        <v>33288</v>
      </c>
      <c r="D38" s="3">
        <v>35731</v>
      </c>
      <c r="E38" s="3">
        <v>34019</v>
      </c>
      <c r="F38" s="3">
        <v>36877</v>
      </c>
      <c r="G38" s="3">
        <v>32649</v>
      </c>
      <c r="H38" s="3">
        <v>31668</v>
      </c>
      <c r="I38" s="3">
        <v>30001</v>
      </c>
      <c r="J38" s="3">
        <v>24358</v>
      </c>
    </row>
    <row r="39" spans="1:10" x14ac:dyDescent="0.25">
      <c r="A39" s="3" t="s">
        <v>143</v>
      </c>
      <c r="B39" s="3" t="s">
        <v>105</v>
      </c>
      <c r="C39" s="3">
        <v>103038</v>
      </c>
      <c r="D39" s="3">
        <v>86098</v>
      </c>
      <c r="E39" s="3">
        <v>83318</v>
      </c>
      <c r="F39" s="3">
        <v>75942</v>
      </c>
      <c r="G39" s="3">
        <v>58070</v>
      </c>
      <c r="H39" s="3">
        <v>65466</v>
      </c>
      <c r="I39" s="3">
        <v>42938</v>
      </c>
      <c r="J39" s="3">
        <v>47298</v>
      </c>
    </row>
    <row r="40" spans="1:10" x14ac:dyDescent="0.25">
      <c r="A40" s="3" t="s">
        <v>143</v>
      </c>
      <c r="B40" s="3" t="s">
        <v>106</v>
      </c>
      <c r="C40" s="3">
        <v>12219</v>
      </c>
      <c r="D40" s="3">
        <v>10379</v>
      </c>
      <c r="E40" s="3">
        <v>11315</v>
      </c>
      <c r="F40" s="3">
        <v>7722</v>
      </c>
      <c r="G40" s="3">
        <v>8938</v>
      </c>
      <c r="H40" s="3">
        <v>6848</v>
      </c>
      <c r="I40" s="3">
        <v>3991</v>
      </c>
      <c r="J40" s="3">
        <v>4438</v>
      </c>
    </row>
    <row r="41" spans="1:10" x14ac:dyDescent="0.25">
      <c r="A41" s="3" t="s">
        <v>144</v>
      </c>
      <c r="B41" s="3" t="s">
        <v>105</v>
      </c>
      <c r="C41" s="3">
        <v>95165</v>
      </c>
      <c r="D41" s="3">
        <v>93966</v>
      </c>
      <c r="E41" s="3">
        <v>56376</v>
      </c>
      <c r="F41" s="3">
        <v>60616</v>
      </c>
      <c r="G41" s="3">
        <v>28396</v>
      </c>
      <c r="H41" s="3">
        <v>38330</v>
      </c>
      <c r="I41" s="3">
        <v>33351</v>
      </c>
      <c r="J41" s="3">
        <v>26826</v>
      </c>
    </row>
    <row r="42" spans="1:10" x14ac:dyDescent="0.25">
      <c r="A42" s="3" t="s">
        <v>144</v>
      </c>
      <c r="B42" s="3" t="s">
        <v>106</v>
      </c>
      <c r="C42" s="3">
        <v>12938</v>
      </c>
      <c r="D42" s="3">
        <v>10500</v>
      </c>
      <c r="E42" s="3">
        <v>5251</v>
      </c>
      <c r="F42" s="3">
        <v>11293</v>
      </c>
      <c r="G42" s="3">
        <v>3473</v>
      </c>
      <c r="H42" s="3">
        <v>3425</v>
      </c>
      <c r="I42" s="3">
        <v>4110</v>
      </c>
      <c r="J42" s="3">
        <v>1990</v>
      </c>
    </row>
    <row r="43" spans="1:10" x14ac:dyDescent="0.25">
      <c r="A43" s="3" t="s">
        <v>145</v>
      </c>
      <c r="B43" s="3" t="s">
        <v>105</v>
      </c>
      <c r="C43" s="3"/>
      <c r="D43" s="3"/>
      <c r="E43" s="3">
        <v>18250</v>
      </c>
      <c r="F43" s="3">
        <v>7943</v>
      </c>
      <c r="G43" s="3">
        <v>969</v>
      </c>
      <c r="H43" s="3">
        <v>15880</v>
      </c>
      <c r="I43" s="3">
        <v>29281</v>
      </c>
      <c r="J43" s="3">
        <v>6522</v>
      </c>
    </row>
    <row r="44" spans="1:10" x14ac:dyDescent="0.25">
      <c r="A44" s="3" t="s">
        <v>145</v>
      </c>
      <c r="B44" s="3" t="s">
        <v>106</v>
      </c>
      <c r="C44" s="3"/>
      <c r="D44" s="3"/>
      <c r="E44" s="3">
        <v>1586</v>
      </c>
      <c r="F44" s="3">
        <v>578</v>
      </c>
      <c r="G44" s="3"/>
      <c r="H44" s="3">
        <v>1067</v>
      </c>
      <c r="I44" s="3">
        <v>2616</v>
      </c>
      <c r="J44" s="3">
        <v>130</v>
      </c>
    </row>
    <row r="47" spans="1:10" x14ac:dyDescent="0.25">
      <c r="A47" s="31" t="s">
        <v>80</v>
      </c>
      <c r="B47" s="31"/>
      <c r="C47" s="31"/>
      <c r="D47" s="31"/>
      <c r="E47" s="31"/>
      <c r="F47" s="31"/>
      <c r="G47" s="31"/>
      <c r="H47" s="31"/>
      <c r="I47" s="31"/>
      <c r="J47" s="31"/>
    </row>
    <row r="48" spans="1:10" x14ac:dyDescent="0.25">
      <c r="A48" s="4" t="s">
        <v>64</v>
      </c>
      <c r="B48" s="4" t="s">
        <v>5</v>
      </c>
      <c r="C48" s="4" t="s">
        <v>65</v>
      </c>
      <c r="D48" s="4" t="s">
        <v>66</v>
      </c>
      <c r="E48" s="4" t="s">
        <v>67</v>
      </c>
      <c r="F48" s="4" t="s">
        <v>68</v>
      </c>
      <c r="G48" s="4" t="s">
        <v>69</v>
      </c>
      <c r="H48" s="4" t="s">
        <v>70</v>
      </c>
      <c r="I48" s="4" t="s">
        <v>71</v>
      </c>
      <c r="J48" s="4" t="s">
        <v>72</v>
      </c>
    </row>
    <row r="49" spans="1:10" x14ac:dyDescent="0.25">
      <c r="A49" s="3" t="s">
        <v>141</v>
      </c>
      <c r="B49" s="3" t="s">
        <v>105</v>
      </c>
      <c r="C49" s="3">
        <v>56966</v>
      </c>
      <c r="D49" s="3">
        <v>57019</v>
      </c>
      <c r="E49" s="3">
        <v>47297</v>
      </c>
      <c r="F49" s="3">
        <v>54276</v>
      </c>
      <c r="G49" s="3">
        <v>70553</v>
      </c>
      <c r="H49" s="3">
        <v>59615</v>
      </c>
      <c r="I49" s="3">
        <v>53091</v>
      </c>
      <c r="J49" s="3">
        <v>60302</v>
      </c>
    </row>
    <row r="50" spans="1:10" x14ac:dyDescent="0.25">
      <c r="A50" s="3" t="s">
        <v>141</v>
      </c>
      <c r="B50" s="3" t="s">
        <v>106</v>
      </c>
      <c r="C50" s="3">
        <v>5626</v>
      </c>
      <c r="D50" s="3">
        <v>5697</v>
      </c>
      <c r="E50" s="3">
        <v>5377</v>
      </c>
      <c r="F50" s="3">
        <v>6284</v>
      </c>
      <c r="G50" s="3">
        <v>7579</v>
      </c>
      <c r="H50" s="3">
        <v>6899</v>
      </c>
      <c r="I50" s="3">
        <v>6696</v>
      </c>
      <c r="J50" s="3">
        <v>8921</v>
      </c>
    </row>
    <row r="51" spans="1:10" x14ac:dyDescent="0.25">
      <c r="A51" s="3" t="s">
        <v>142</v>
      </c>
      <c r="B51" s="3" t="s">
        <v>105</v>
      </c>
      <c r="C51" s="3">
        <v>6109</v>
      </c>
      <c r="D51" s="3">
        <v>4966</v>
      </c>
      <c r="E51" s="3">
        <v>3768</v>
      </c>
      <c r="F51" s="3">
        <v>3626</v>
      </c>
      <c r="G51" s="3">
        <v>3745</v>
      </c>
      <c r="H51" s="3">
        <v>2636</v>
      </c>
      <c r="I51" s="3">
        <v>1804</v>
      </c>
      <c r="J51" s="3">
        <v>1790</v>
      </c>
    </row>
    <row r="52" spans="1:10" x14ac:dyDescent="0.25">
      <c r="A52" s="3" t="s">
        <v>142</v>
      </c>
      <c r="B52" s="3" t="s">
        <v>106</v>
      </c>
      <c r="C52" s="3">
        <v>899</v>
      </c>
      <c r="D52" s="3">
        <v>759</v>
      </c>
      <c r="E52" s="3">
        <v>611</v>
      </c>
      <c r="F52" s="3">
        <v>639</v>
      </c>
      <c r="G52" s="3">
        <v>604</v>
      </c>
      <c r="H52" s="3">
        <v>457</v>
      </c>
      <c r="I52" s="3">
        <v>333</v>
      </c>
      <c r="J52" s="3">
        <v>354</v>
      </c>
    </row>
    <row r="53" spans="1:10" x14ac:dyDescent="0.25">
      <c r="A53" s="3" t="s">
        <v>143</v>
      </c>
      <c r="B53" s="3" t="s">
        <v>105</v>
      </c>
      <c r="C53" s="3">
        <v>1741</v>
      </c>
      <c r="D53" s="3">
        <v>1233</v>
      </c>
      <c r="E53" s="3">
        <v>974</v>
      </c>
      <c r="F53" s="3">
        <v>832</v>
      </c>
      <c r="G53" s="3">
        <v>782</v>
      </c>
      <c r="H53" s="3">
        <v>593</v>
      </c>
      <c r="I53" s="3">
        <v>334</v>
      </c>
      <c r="J53" s="3">
        <v>351</v>
      </c>
    </row>
    <row r="54" spans="1:10" x14ac:dyDescent="0.25">
      <c r="A54" s="3" t="s">
        <v>143</v>
      </c>
      <c r="B54" s="3" t="s">
        <v>106</v>
      </c>
      <c r="C54" s="3">
        <v>340</v>
      </c>
      <c r="D54" s="3">
        <v>220</v>
      </c>
      <c r="E54" s="3">
        <v>172</v>
      </c>
      <c r="F54" s="3">
        <v>153</v>
      </c>
      <c r="G54" s="3">
        <v>163</v>
      </c>
      <c r="H54" s="3">
        <v>103</v>
      </c>
      <c r="I54" s="3">
        <v>55</v>
      </c>
      <c r="J54" s="3">
        <v>74</v>
      </c>
    </row>
    <row r="55" spans="1:10" x14ac:dyDescent="0.25">
      <c r="A55" s="3" t="s">
        <v>144</v>
      </c>
      <c r="B55" s="3" t="s">
        <v>105</v>
      </c>
      <c r="C55" s="3">
        <v>1436</v>
      </c>
      <c r="D55" s="3">
        <v>1264</v>
      </c>
      <c r="E55" s="3">
        <v>608</v>
      </c>
      <c r="F55" s="3">
        <v>572</v>
      </c>
      <c r="G55" s="3">
        <v>363</v>
      </c>
      <c r="H55" s="3">
        <v>368</v>
      </c>
      <c r="I55" s="3">
        <v>238</v>
      </c>
      <c r="J55" s="3">
        <v>184</v>
      </c>
    </row>
    <row r="56" spans="1:10" x14ac:dyDescent="0.25">
      <c r="A56" s="3" t="s">
        <v>144</v>
      </c>
      <c r="B56" s="3" t="s">
        <v>106</v>
      </c>
      <c r="C56" s="3">
        <v>443</v>
      </c>
      <c r="D56" s="3">
        <v>302</v>
      </c>
      <c r="E56" s="3">
        <v>91</v>
      </c>
      <c r="F56" s="3">
        <v>165</v>
      </c>
      <c r="G56" s="3">
        <v>75</v>
      </c>
      <c r="H56" s="3">
        <v>50</v>
      </c>
      <c r="I56" s="3">
        <v>44</v>
      </c>
      <c r="J56" s="3">
        <v>31</v>
      </c>
    </row>
    <row r="57" spans="1:10" x14ac:dyDescent="0.25">
      <c r="A57" s="3" t="s">
        <v>145</v>
      </c>
      <c r="B57" s="3" t="s">
        <v>105</v>
      </c>
      <c r="C57" s="3"/>
      <c r="D57" s="3"/>
      <c r="E57" s="3">
        <v>161</v>
      </c>
      <c r="F57" s="3">
        <v>80</v>
      </c>
      <c r="G57" s="3">
        <v>14</v>
      </c>
      <c r="H57" s="3">
        <v>167</v>
      </c>
      <c r="I57" s="3">
        <v>281</v>
      </c>
      <c r="J57" s="3">
        <v>46</v>
      </c>
    </row>
    <row r="58" spans="1:10" x14ac:dyDescent="0.25">
      <c r="A58" s="3" t="s">
        <v>145</v>
      </c>
      <c r="B58" s="3" t="s">
        <v>106</v>
      </c>
      <c r="C58" s="3"/>
      <c r="D58" s="3"/>
      <c r="E58" s="3">
        <v>25</v>
      </c>
      <c r="F58" s="3">
        <v>5</v>
      </c>
      <c r="G58" s="3"/>
      <c r="H58" s="3">
        <v>16</v>
      </c>
      <c r="I58" s="3">
        <v>35</v>
      </c>
      <c r="J58" s="3">
        <v>3</v>
      </c>
    </row>
  </sheetData>
  <mergeCells count="4">
    <mergeCell ref="A5:J5"/>
    <mergeCell ref="A19:J19"/>
    <mergeCell ref="A33:J33"/>
    <mergeCell ref="A47:J47"/>
  </mergeCells>
  <pageMargins left="0.7" right="0.7" top="0.75" bottom="0.75" header="0.3" footer="0.3"/>
  <pageSetup paperSize="9" orientation="portrait" horizontalDpi="300" verticalDpi="30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J58"/>
  <sheetViews>
    <sheetView workbookViewId="0"/>
  </sheetViews>
  <sheetFormatPr baseColWidth="10" defaultColWidth="11.42578125" defaultRowHeight="15" x14ac:dyDescent="0.25"/>
  <cols>
    <col min="1" max="1" width="76.7109375" bestFit="1" customWidth="1"/>
    <col min="2" max="2" width="17.28515625" bestFit="1" customWidth="1"/>
  </cols>
  <sheetData>
    <row r="1" spans="1:10" x14ac:dyDescent="0.25">
      <c r="A1" s="5" t="str">
        <f>HYPERLINK("#'Indice'!A1", "Indice")</f>
        <v>Indice</v>
      </c>
    </row>
    <row r="2" spans="1:10" x14ac:dyDescent="0.25">
      <c r="A2" s="15" t="s">
        <v>140</v>
      </c>
    </row>
    <row r="3" spans="1:10" x14ac:dyDescent="0.25">
      <c r="A3" s="8" t="s">
        <v>62</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1" t="s">
        <v>141</v>
      </c>
      <c r="B7" s="1" t="s">
        <v>201</v>
      </c>
      <c r="C7" s="1">
        <v>86.185014247894301</v>
      </c>
      <c r="D7" s="1">
        <v>88.373315334320097</v>
      </c>
      <c r="E7" s="1">
        <v>89.518308639526396</v>
      </c>
      <c r="F7" s="1">
        <v>90.932869911193805</v>
      </c>
      <c r="G7" s="1">
        <v>93.347454071044893</v>
      </c>
      <c r="H7" s="1">
        <v>93.704813718795805</v>
      </c>
      <c r="I7" s="1">
        <v>95.467197895050006</v>
      </c>
      <c r="J7" s="1">
        <v>96.653878688812298</v>
      </c>
    </row>
    <row r="8" spans="1:10" x14ac:dyDescent="0.25">
      <c r="A8" s="1" t="s">
        <v>141</v>
      </c>
      <c r="B8" s="1" t="s">
        <v>202</v>
      </c>
      <c r="C8" s="1">
        <v>85.144275426864596</v>
      </c>
      <c r="D8" s="1">
        <v>82.287853956222506</v>
      </c>
      <c r="E8" s="1">
        <v>75.294899940490694</v>
      </c>
      <c r="F8" s="1">
        <v>75.926202535629301</v>
      </c>
      <c r="G8" s="1">
        <v>80.270028114318805</v>
      </c>
      <c r="H8" s="1">
        <v>80.226719379425006</v>
      </c>
      <c r="I8" s="1">
        <v>84.300106763839693</v>
      </c>
      <c r="J8" s="1">
        <v>81.368625164031997</v>
      </c>
    </row>
    <row r="9" spans="1:10" x14ac:dyDescent="0.25">
      <c r="A9" s="1" t="s">
        <v>142</v>
      </c>
      <c r="B9" s="1" t="s">
        <v>201</v>
      </c>
      <c r="C9" s="1">
        <v>8.8154554367065394</v>
      </c>
      <c r="D9" s="1">
        <v>7.4966922402381897</v>
      </c>
      <c r="E9" s="1">
        <v>7.2032332420349103</v>
      </c>
      <c r="F9" s="1">
        <v>6.3182018697261801</v>
      </c>
      <c r="G9" s="1">
        <v>5.1193073391914403</v>
      </c>
      <c r="H9" s="1">
        <v>4.4529814273118999</v>
      </c>
      <c r="I9" s="1">
        <v>3.1576350331306502</v>
      </c>
      <c r="J9" s="1">
        <v>2.58049257099628</v>
      </c>
    </row>
    <row r="10" spans="1:10" x14ac:dyDescent="0.25">
      <c r="A10" s="1" t="s">
        <v>142</v>
      </c>
      <c r="B10" s="1" t="s">
        <v>202</v>
      </c>
      <c r="C10" s="1">
        <v>5.5655229836702302</v>
      </c>
      <c r="D10" s="1">
        <v>8.0223277211189306</v>
      </c>
      <c r="E10" s="1">
        <v>12.218847125768701</v>
      </c>
      <c r="F10" s="1">
        <v>10.748515278100999</v>
      </c>
      <c r="G10" s="1">
        <v>11.4421129226685</v>
      </c>
      <c r="H10" s="1">
        <v>12.148974090814599</v>
      </c>
      <c r="I10" s="1">
        <v>10.000618547201199</v>
      </c>
      <c r="J10" s="1">
        <v>12.623149156570401</v>
      </c>
    </row>
    <row r="11" spans="1:10" x14ac:dyDescent="0.25">
      <c r="A11" s="1" t="s">
        <v>143</v>
      </c>
      <c r="B11" s="1" t="s">
        <v>201</v>
      </c>
      <c r="C11" s="1">
        <v>2.6138752698898302</v>
      </c>
      <c r="D11" s="1">
        <v>2.0024821162223798</v>
      </c>
      <c r="E11" s="1">
        <v>1.79803613573313</v>
      </c>
      <c r="F11" s="1">
        <v>1.4931175857782399</v>
      </c>
      <c r="G11" s="1">
        <v>1.0744222439825499</v>
      </c>
      <c r="H11" s="1">
        <v>1.0083682835102099</v>
      </c>
      <c r="I11" s="1">
        <v>0.52340319380164102</v>
      </c>
      <c r="J11" s="1">
        <v>0.45496458187699301</v>
      </c>
    </row>
    <row r="12" spans="1:10" x14ac:dyDescent="0.25">
      <c r="A12" s="1" t="s">
        <v>143</v>
      </c>
      <c r="B12" s="1" t="s">
        <v>202</v>
      </c>
      <c r="C12" s="1">
        <v>2.08566952496767</v>
      </c>
      <c r="D12" s="1">
        <v>3.4664027392864201</v>
      </c>
      <c r="E12" s="1">
        <v>5.3844057023525203</v>
      </c>
      <c r="F12" s="1">
        <v>3.3870562911033599</v>
      </c>
      <c r="G12" s="1">
        <v>4.3096866458654404</v>
      </c>
      <c r="H12" s="1">
        <v>4.4025693088769904</v>
      </c>
      <c r="I12" s="1">
        <v>2.5485981255769699</v>
      </c>
      <c r="J12" s="1">
        <v>3.64558137953281</v>
      </c>
    </row>
    <row r="13" spans="1:10" x14ac:dyDescent="0.25">
      <c r="A13" s="1" t="s">
        <v>144</v>
      </c>
      <c r="B13" s="1" t="s">
        <v>201</v>
      </c>
      <c r="C13" s="1">
        <v>2.3856526240706399</v>
      </c>
      <c r="D13" s="1">
        <v>2.1275099366903301</v>
      </c>
      <c r="E13" s="1">
        <v>1.0880043730139699</v>
      </c>
      <c r="F13" s="1">
        <v>1.10961934551597</v>
      </c>
      <c r="G13" s="1">
        <v>0.44286572374403499</v>
      </c>
      <c r="H13" s="1">
        <v>0.56222965940833103</v>
      </c>
      <c r="I13" s="1">
        <v>0.41497759521007499</v>
      </c>
      <c r="J13" s="1">
        <v>0.22631294559687401</v>
      </c>
    </row>
    <row r="14" spans="1:10" x14ac:dyDescent="0.25">
      <c r="A14" s="1" t="s">
        <v>144</v>
      </c>
      <c r="B14" s="1" t="s">
        <v>202</v>
      </c>
      <c r="C14" s="1">
        <v>7.2045303881168401</v>
      </c>
      <c r="D14" s="1">
        <v>6.2234155833721196</v>
      </c>
      <c r="E14" s="1">
        <v>6.8929679691791499</v>
      </c>
      <c r="F14" s="1">
        <v>9.4908677041530591</v>
      </c>
      <c r="G14" s="1">
        <v>3.9228346198797199</v>
      </c>
      <c r="H14" s="1">
        <v>2.8972886502742798</v>
      </c>
      <c r="I14" s="1">
        <v>2.3228943347930899</v>
      </c>
      <c r="J14" s="1">
        <v>2.2575486451387401</v>
      </c>
    </row>
    <row r="15" spans="1:10" x14ac:dyDescent="0.25">
      <c r="A15" s="1" t="s">
        <v>145</v>
      </c>
      <c r="B15" s="1" t="s">
        <v>201</v>
      </c>
      <c r="C15" s="1"/>
      <c r="D15" s="1"/>
      <c r="E15" s="1">
        <v>0.39242054335773002</v>
      </c>
      <c r="F15" s="1">
        <v>0.14619142748415501</v>
      </c>
      <c r="G15" s="1">
        <v>1.59496135893278E-2</v>
      </c>
      <c r="H15" s="1">
        <v>0.27160784229636198</v>
      </c>
      <c r="I15" s="1">
        <v>0.436786795035005</v>
      </c>
      <c r="J15" s="1">
        <v>8.4352283738553496E-2</v>
      </c>
    </row>
    <row r="16" spans="1:10" x14ac:dyDescent="0.25">
      <c r="A16" s="1" t="s">
        <v>145</v>
      </c>
      <c r="B16" s="1" t="s">
        <v>202</v>
      </c>
      <c r="C16" s="1"/>
      <c r="D16" s="1"/>
      <c r="E16" s="1">
        <v>0.208877818658948</v>
      </c>
      <c r="F16" s="1">
        <v>0.44736103154718898</v>
      </c>
      <c r="G16" s="1">
        <v>5.5337790399789803E-2</v>
      </c>
      <c r="H16" s="1">
        <v>0.32445078250020698</v>
      </c>
      <c r="I16" s="1">
        <v>0.82778055220842395</v>
      </c>
      <c r="J16" s="1">
        <v>0.105094141326845</v>
      </c>
    </row>
    <row r="19" spans="1:10" x14ac:dyDescent="0.25">
      <c r="A19" s="31" t="s">
        <v>78</v>
      </c>
      <c r="B19" s="31"/>
      <c r="C19" s="31"/>
      <c r="D19" s="31"/>
      <c r="E19" s="31"/>
      <c r="F19" s="31"/>
      <c r="G19" s="31"/>
      <c r="H19" s="31"/>
      <c r="I19" s="31"/>
      <c r="J19" s="31"/>
    </row>
    <row r="20" spans="1:10" x14ac:dyDescent="0.25">
      <c r="A20" s="4" t="s">
        <v>64</v>
      </c>
      <c r="B20" s="4" t="s">
        <v>5</v>
      </c>
      <c r="C20" s="4" t="s">
        <v>65</v>
      </c>
      <c r="D20" s="4" t="s">
        <v>66</v>
      </c>
      <c r="E20" s="4" t="s">
        <v>67</v>
      </c>
      <c r="F20" s="4" t="s">
        <v>68</v>
      </c>
      <c r="G20" s="4" t="s">
        <v>69</v>
      </c>
      <c r="H20" s="4" t="s">
        <v>70</v>
      </c>
      <c r="I20" s="4" t="s">
        <v>71</v>
      </c>
      <c r="J20" s="4" t="s">
        <v>72</v>
      </c>
    </row>
    <row r="21" spans="1:10" x14ac:dyDescent="0.25">
      <c r="A21" s="2" t="s">
        <v>141</v>
      </c>
      <c r="B21" s="2" t="s">
        <v>201</v>
      </c>
      <c r="C21" s="2">
        <v>0.28156084008514898</v>
      </c>
      <c r="D21" s="2">
        <v>0.27309299912303697</v>
      </c>
      <c r="E21" s="2">
        <v>0.30056706164032199</v>
      </c>
      <c r="F21" s="2">
        <v>0.25794601533561901</v>
      </c>
      <c r="G21" s="2">
        <v>0.155307818204165</v>
      </c>
      <c r="H21" s="2">
        <v>0.153584545478225</v>
      </c>
      <c r="I21" s="2">
        <v>0.1478161662817</v>
      </c>
      <c r="J21" s="2">
        <v>0.109827797859907</v>
      </c>
    </row>
    <row r="22" spans="1:10" x14ac:dyDescent="0.25">
      <c r="A22" s="2" t="s">
        <v>141</v>
      </c>
      <c r="B22" s="2" t="s">
        <v>202</v>
      </c>
      <c r="C22" s="2">
        <v>2.2940983995795201</v>
      </c>
      <c r="D22" s="2">
        <v>3.6202330142259602</v>
      </c>
      <c r="E22" s="2">
        <v>4.5381847769021997</v>
      </c>
      <c r="F22" s="2">
        <v>3.3284131437540099</v>
      </c>
      <c r="G22" s="2">
        <v>1.95916313678026</v>
      </c>
      <c r="H22" s="2">
        <v>1.3740741647779899</v>
      </c>
      <c r="I22" s="2">
        <v>1.1793785728514199</v>
      </c>
      <c r="J22" s="2">
        <v>0.99984314292669296</v>
      </c>
    </row>
    <row r="23" spans="1:10" x14ac:dyDescent="0.25">
      <c r="A23" s="2" t="s">
        <v>142</v>
      </c>
      <c r="B23" s="2" t="s">
        <v>201</v>
      </c>
      <c r="C23" s="2">
        <v>0.200095260515809</v>
      </c>
      <c r="D23" s="2">
        <v>0.19684387370944001</v>
      </c>
      <c r="E23" s="2">
        <v>0.24818093515932599</v>
      </c>
      <c r="F23" s="2">
        <v>0.18822010606527301</v>
      </c>
      <c r="G23" s="2">
        <v>0.13511908473447001</v>
      </c>
      <c r="H23" s="2">
        <v>0.123880046885461</v>
      </c>
      <c r="I23" s="2">
        <v>0.11696165893226899</v>
      </c>
      <c r="J23" s="2">
        <v>9.9213980138301794E-2</v>
      </c>
    </row>
    <row r="24" spans="1:10" x14ac:dyDescent="0.25">
      <c r="A24" s="2" t="s">
        <v>142</v>
      </c>
      <c r="B24" s="2" t="s">
        <v>202</v>
      </c>
      <c r="C24" s="2">
        <v>1.3393968343734699</v>
      </c>
      <c r="D24" s="2">
        <v>3.1176732853055</v>
      </c>
      <c r="E24" s="2">
        <v>2.8250837698578799</v>
      </c>
      <c r="F24" s="2">
        <v>2.3797959089279201</v>
      </c>
      <c r="G24" s="2">
        <v>1.64822861552238</v>
      </c>
      <c r="H24" s="2">
        <v>1.54255786910653</v>
      </c>
      <c r="I24" s="2">
        <v>0.88926199823617902</v>
      </c>
      <c r="J24" s="2">
        <v>0.80493092536926303</v>
      </c>
    </row>
    <row r="25" spans="1:10" x14ac:dyDescent="0.25">
      <c r="A25" s="2" t="s">
        <v>143</v>
      </c>
      <c r="B25" s="2" t="s">
        <v>201</v>
      </c>
      <c r="C25" s="2">
        <v>9.9062558729201597E-2</v>
      </c>
      <c r="D25" s="2">
        <v>9.7273848950862898E-2</v>
      </c>
      <c r="E25" s="2">
        <v>9.8892673850059495E-2</v>
      </c>
      <c r="F25" s="2">
        <v>0.103377981577069</v>
      </c>
      <c r="G25" s="2">
        <v>4.9958616727963097E-2</v>
      </c>
      <c r="H25" s="2">
        <v>5.83818240556866E-2</v>
      </c>
      <c r="I25" s="2">
        <v>4.0258964872919002E-2</v>
      </c>
      <c r="J25" s="2">
        <v>3.3923605224117602E-2</v>
      </c>
    </row>
    <row r="26" spans="1:10" x14ac:dyDescent="0.25">
      <c r="A26" s="2" t="s">
        <v>143</v>
      </c>
      <c r="B26" s="2" t="s">
        <v>202</v>
      </c>
      <c r="C26" s="2">
        <v>0.88073750957846597</v>
      </c>
      <c r="D26" s="2">
        <v>1.0341631248593299</v>
      </c>
      <c r="E26" s="2">
        <v>1.3894701376557399</v>
      </c>
      <c r="F26" s="2">
        <v>0.73291291482746601</v>
      </c>
      <c r="G26" s="2">
        <v>0.95143383368849799</v>
      </c>
      <c r="H26" s="2">
        <v>0.57310732081532501</v>
      </c>
      <c r="I26" s="2">
        <v>0.38895055186003402</v>
      </c>
      <c r="J26" s="2">
        <v>0.490768812596798</v>
      </c>
    </row>
    <row r="27" spans="1:10" x14ac:dyDescent="0.25">
      <c r="A27" s="2" t="s">
        <v>144</v>
      </c>
      <c r="B27" s="2" t="s">
        <v>201</v>
      </c>
      <c r="C27" s="2">
        <v>0.12786939041688999</v>
      </c>
      <c r="D27" s="2">
        <v>0.107641704380512</v>
      </c>
      <c r="E27" s="2">
        <v>8.3866441855207099E-2</v>
      </c>
      <c r="F27" s="2">
        <v>9.8207721021026401E-2</v>
      </c>
      <c r="G27" s="2">
        <v>3.1511663109995397E-2</v>
      </c>
      <c r="H27" s="2">
        <v>3.9996166015043903E-2</v>
      </c>
      <c r="I27" s="2">
        <v>4.5743296504952E-2</v>
      </c>
      <c r="J27" s="2">
        <v>2.58503918303177E-2</v>
      </c>
    </row>
    <row r="28" spans="1:10" x14ac:dyDescent="0.25">
      <c r="A28" s="2" t="s">
        <v>144</v>
      </c>
      <c r="B28" s="2" t="s">
        <v>202</v>
      </c>
      <c r="C28" s="2">
        <v>1.70747768133879</v>
      </c>
      <c r="D28" s="2">
        <v>2.1179471164941801</v>
      </c>
      <c r="E28" s="2">
        <v>3.1304534524679202</v>
      </c>
      <c r="F28" s="2">
        <v>3.08803524821997</v>
      </c>
      <c r="G28" s="2">
        <v>1.29205593839288</v>
      </c>
      <c r="H28" s="2">
        <v>0.67606498487293698</v>
      </c>
      <c r="I28" s="2">
        <v>0.41573415510356398</v>
      </c>
      <c r="J28" s="2">
        <v>0.34375977702438798</v>
      </c>
    </row>
    <row r="29" spans="1:10" x14ac:dyDescent="0.25">
      <c r="A29" s="2" t="s">
        <v>145</v>
      </c>
      <c r="B29" s="2" t="s">
        <v>201</v>
      </c>
      <c r="C29" s="2"/>
      <c r="D29" s="2"/>
      <c r="E29" s="2">
        <v>7.5415475293993894E-2</v>
      </c>
      <c r="F29" s="2">
        <v>2.96233687549829E-2</v>
      </c>
      <c r="G29" s="2">
        <v>6.5098589402623501E-3</v>
      </c>
      <c r="H29" s="2">
        <v>3.3569583320058903E-2</v>
      </c>
      <c r="I29" s="2">
        <v>3.4304778091609499E-2</v>
      </c>
      <c r="J29" s="2">
        <v>2.0605316967703399E-2</v>
      </c>
    </row>
    <row r="30" spans="1:10" x14ac:dyDescent="0.25">
      <c r="A30" s="2" t="s">
        <v>145</v>
      </c>
      <c r="B30" s="2" t="s">
        <v>202</v>
      </c>
      <c r="C30" s="2"/>
      <c r="D30" s="2"/>
      <c r="E30" s="2">
        <v>8.6951517732813996E-2</v>
      </c>
      <c r="F30" s="2">
        <v>0.19778711721301101</v>
      </c>
      <c r="G30" s="2">
        <v>5.5447971681132899E-2</v>
      </c>
      <c r="H30" s="2">
        <v>0.13732392108067901</v>
      </c>
      <c r="I30" s="2">
        <v>0.21425781305879399</v>
      </c>
      <c r="J30" s="2">
        <v>5.0618086243048303E-2</v>
      </c>
    </row>
    <row r="33" spans="1:10" x14ac:dyDescent="0.25">
      <c r="A33" s="31" t="s">
        <v>79</v>
      </c>
      <c r="B33" s="31"/>
      <c r="C33" s="31"/>
      <c r="D33" s="31"/>
      <c r="E33" s="31"/>
      <c r="F33" s="31"/>
      <c r="G33" s="31"/>
      <c r="H33" s="31"/>
      <c r="I33" s="31"/>
      <c r="J33" s="31"/>
    </row>
    <row r="34" spans="1:10" x14ac:dyDescent="0.25">
      <c r="A34" s="4" t="s">
        <v>64</v>
      </c>
      <c r="B34" s="4" t="s">
        <v>5</v>
      </c>
      <c r="C34" s="4" t="s">
        <v>65</v>
      </c>
      <c r="D34" s="4" t="s">
        <v>66</v>
      </c>
      <c r="E34" s="4" t="s">
        <v>67</v>
      </c>
      <c r="F34" s="4" t="s">
        <v>68</v>
      </c>
      <c r="G34" s="4" t="s">
        <v>69</v>
      </c>
      <c r="H34" s="4" t="s">
        <v>70</v>
      </c>
      <c r="I34" s="4" t="s">
        <v>71</v>
      </c>
      <c r="J34" s="4" t="s">
        <v>72</v>
      </c>
    </row>
    <row r="35" spans="1:10" x14ac:dyDescent="0.25">
      <c r="A35" s="3" t="s">
        <v>141</v>
      </c>
      <c r="B35" s="3" t="s">
        <v>201</v>
      </c>
      <c r="C35" s="3">
        <v>3750678</v>
      </c>
      <c r="D35" s="3">
        <v>4120815</v>
      </c>
      <c r="E35" s="3">
        <v>4423898</v>
      </c>
      <c r="F35" s="3">
        <v>4738490</v>
      </c>
      <c r="G35" s="3">
        <v>5039129</v>
      </c>
      <c r="H35" s="3">
        <v>5228826</v>
      </c>
      <c r="I35" s="3">
        <v>5694983</v>
      </c>
      <c r="J35" s="3">
        <v>6075222</v>
      </c>
    </row>
    <row r="36" spans="1:10" x14ac:dyDescent="0.25">
      <c r="A36" s="3" t="s">
        <v>141</v>
      </c>
      <c r="B36" s="3" t="s">
        <v>202</v>
      </c>
      <c r="C36" s="3">
        <v>45559</v>
      </c>
      <c r="D36" s="3">
        <v>58231</v>
      </c>
      <c r="E36" s="3">
        <v>74618</v>
      </c>
      <c r="F36" s="3">
        <v>102511</v>
      </c>
      <c r="G36" s="3">
        <v>156659</v>
      </c>
      <c r="H36" s="3">
        <v>281887</v>
      </c>
      <c r="I36" s="3">
        <v>422427</v>
      </c>
      <c r="J36" s="3">
        <v>514873</v>
      </c>
    </row>
    <row r="37" spans="1:10" x14ac:dyDescent="0.25">
      <c r="A37" s="3" t="s">
        <v>142</v>
      </c>
      <c r="B37" s="3" t="s">
        <v>201</v>
      </c>
      <c r="C37" s="3">
        <v>383639</v>
      </c>
      <c r="D37" s="3">
        <v>349568</v>
      </c>
      <c r="E37" s="3">
        <v>355976</v>
      </c>
      <c r="F37" s="3">
        <v>329240</v>
      </c>
      <c r="G37" s="3">
        <v>276353</v>
      </c>
      <c r="H37" s="3">
        <v>248481</v>
      </c>
      <c r="I37" s="3">
        <v>188365</v>
      </c>
      <c r="J37" s="3">
        <v>162198</v>
      </c>
    </row>
    <row r="38" spans="1:10" x14ac:dyDescent="0.25">
      <c r="A38" s="3" t="s">
        <v>142</v>
      </c>
      <c r="B38" s="3" t="s">
        <v>202</v>
      </c>
      <c r="C38" s="3">
        <v>2978</v>
      </c>
      <c r="D38" s="3">
        <v>5677</v>
      </c>
      <c r="E38" s="3">
        <v>12109</v>
      </c>
      <c r="F38" s="3">
        <v>14512</v>
      </c>
      <c r="G38" s="3">
        <v>22331</v>
      </c>
      <c r="H38" s="3">
        <v>42687</v>
      </c>
      <c r="I38" s="3">
        <v>50113</v>
      </c>
      <c r="J38" s="3">
        <v>79875</v>
      </c>
    </row>
    <row r="39" spans="1:10" x14ac:dyDescent="0.25">
      <c r="A39" s="3" t="s">
        <v>143</v>
      </c>
      <c r="B39" s="3" t="s">
        <v>201</v>
      </c>
      <c r="C39" s="3">
        <v>113753</v>
      </c>
      <c r="D39" s="3">
        <v>93375</v>
      </c>
      <c r="E39" s="3">
        <v>88857</v>
      </c>
      <c r="F39" s="3">
        <v>77806</v>
      </c>
      <c r="G39" s="3">
        <v>58000</v>
      </c>
      <c r="H39" s="3">
        <v>56268</v>
      </c>
      <c r="I39" s="3">
        <v>31223</v>
      </c>
      <c r="J39" s="3">
        <v>28597</v>
      </c>
    </row>
    <row r="40" spans="1:10" x14ac:dyDescent="0.25">
      <c r="A40" s="3" t="s">
        <v>143</v>
      </c>
      <c r="B40" s="3" t="s">
        <v>202</v>
      </c>
      <c r="C40" s="3">
        <v>1116</v>
      </c>
      <c r="D40" s="3">
        <v>2453</v>
      </c>
      <c r="E40" s="3">
        <v>5336</v>
      </c>
      <c r="F40" s="3">
        <v>4573</v>
      </c>
      <c r="G40" s="3">
        <v>8411</v>
      </c>
      <c r="H40" s="3">
        <v>15469</v>
      </c>
      <c r="I40" s="3">
        <v>12771</v>
      </c>
      <c r="J40" s="3">
        <v>23068</v>
      </c>
    </row>
    <row r="41" spans="1:10" x14ac:dyDescent="0.25">
      <c r="A41" s="3" t="s">
        <v>144</v>
      </c>
      <c r="B41" s="3" t="s">
        <v>201</v>
      </c>
      <c r="C41" s="3">
        <v>103821</v>
      </c>
      <c r="D41" s="3">
        <v>99205</v>
      </c>
      <c r="E41" s="3">
        <v>53768</v>
      </c>
      <c r="F41" s="3">
        <v>57822</v>
      </c>
      <c r="G41" s="3">
        <v>23907</v>
      </c>
      <c r="H41" s="3">
        <v>31373</v>
      </c>
      <c r="I41" s="3">
        <v>24755</v>
      </c>
      <c r="J41" s="3">
        <v>14225</v>
      </c>
    </row>
    <row r="42" spans="1:10" x14ac:dyDescent="0.25">
      <c r="A42" s="3" t="s">
        <v>144</v>
      </c>
      <c r="B42" s="3" t="s">
        <v>202</v>
      </c>
      <c r="C42" s="3">
        <v>3855</v>
      </c>
      <c r="D42" s="3">
        <v>4404</v>
      </c>
      <c r="E42" s="3">
        <v>6831</v>
      </c>
      <c r="F42" s="3">
        <v>12814</v>
      </c>
      <c r="G42" s="3">
        <v>7656</v>
      </c>
      <c r="H42" s="3">
        <v>10180</v>
      </c>
      <c r="I42" s="3">
        <v>11640</v>
      </c>
      <c r="J42" s="3">
        <v>14285</v>
      </c>
    </row>
    <row r="43" spans="1:10" x14ac:dyDescent="0.25">
      <c r="A43" s="3" t="s">
        <v>145</v>
      </c>
      <c r="B43" s="3" t="s">
        <v>201</v>
      </c>
      <c r="C43" s="3"/>
      <c r="D43" s="3"/>
      <c r="E43" s="3">
        <v>19393</v>
      </c>
      <c r="F43" s="3">
        <v>7618</v>
      </c>
      <c r="G43" s="3">
        <v>861</v>
      </c>
      <c r="H43" s="3">
        <v>15156</v>
      </c>
      <c r="I43" s="3">
        <v>26056</v>
      </c>
      <c r="J43" s="3">
        <v>5302</v>
      </c>
    </row>
    <row r="44" spans="1:10" x14ac:dyDescent="0.25">
      <c r="A44" s="3" t="s">
        <v>145</v>
      </c>
      <c r="B44" s="3" t="s">
        <v>202</v>
      </c>
      <c r="C44" s="3"/>
      <c r="D44" s="3"/>
      <c r="E44" s="3">
        <v>207</v>
      </c>
      <c r="F44" s="3">
        <v>604</v>
      </c>
      <c r="G44" s="3">
        <v>108</v>
      </c>
      <c r="H44" s="3">
        <v>1140</v>
      </c>
      <c r="I44" s="3">
        <v>4148</v>
      </c>
      <c r="J44" s="3">
        <v>665</v>
      </c>
    </row>
    <row r="47" spans="1:10" x14ac:dyDescent="0.25">
      <c r="A47" s="31" t="s">
        <v>80</v>
      </c>
      <c r="B47" s="31"/>
      <c r="C47" s="31"/>
      <c r="D47" s="31"/>
      <c r="E47" s="31"/>
      <c r="F47" s="31"/>
      <c r="G47" s="31"/>
      <c r="H47" s="31"/>
      <c r="I47" s="31"/>
      <c r="J47" s="31"/>
    </row>
    <row r="48" spans="1:10" x14ac:dyDescent="0.25">
      <c r="A48" s="4" t="s">
        <v>64</v>
      </c>
      <c r="B48" s="4" t="s">
        <v>5</v>
      </c>
      <c r="C48" s="4" t="s">
        <v>65</v>
      </c>
      <c r="D48" s="4" t="s">
        <v>66</v>
      </c>
      <c r="E48" s="4" t="s">
        <v>67</v>
      </c>
      <c r="F48" s="4" t="s">
        <v>68</v>
      </c>
      <c r="G48" s="4" t="s">
        <v>69</v>
      </c>
      <c r="H48" s="4" t="s">
        <v>70</v>
      </c>
      <c r="I48" s="4" t="s">
        <v>71</v>
      </c>
      <c r="J48" s="4" t="s">
        <v>72</v>
      </c>
    </row>
    <row r="49" spans="1:10" x14ac:dyDescent="0.25">
      <c r="A49" s="3" t="s">
        <v>141</v>
      </c>
      <c r="B49" s="3" t="s">
        <v>201</v>
      </c>
      <c r="C49" s="3">
        <v>61959</v>
      </c>
      <c r="D49" s="3">
        <v>61860</v>
      </c>
      <c r="E49" s="3">
        <v>51592</v>
      </c>
      <c r="F49" s="3">
        <v>59003</v>
      </c>
      <c r="G49" s="3">
        <v>76292</v>
      </c>
      <c r="H49" s="3">
        <v>63970</v>
      </c>
      <c r="I49" s="3">
        <v>55847</v>
      </c>
      <c r="J49" s="3">
        <v>65092</v>
      </c>
    </row>
    <row r="50" spans="1:10" x14ac:dyDescent="0.25">
      <c r="A50" s="3" t="s">
        <v>141</v>
      </c>
      <c r="B50" s="3" t="s">
        <v>202</v>
      </c>
      <c r="C50" s="3">
        <v>442</v>
      </c>
      <c r="D50" s="3">
        <v>437</v>
      </c>
      <c r="E50" s="3">
        <v>697</v>
      </c>
      <c r="F50" s="3">
        <v>942</v>
      </c>
      <c r="G50" s="3">
        <v>1334</v>
      </c>
      <c r="H50" s="3">
        <v>1942</v>
      </c>
      <c r="I50" s="3">
        <v>2626</v>
      </c>
      <c r="J50" s="3">
        <v>3509</v>
      </c>
    </row>
    <row r="51" spans="1:10" x14ac:dyDescent="0.25">
      <c r="A51" s="3" t="s">
        <v>142</v>
      </c>
      <c r="B51" s="3" t="s">
        <v>201</v>
      </c>
      <c r="C51" s="3">
        <v>6943</v>
      </c>
      <c r="D51" s="3">
        <v>5630</v>
      </c>
      <c r="E51" s="3">
        <v>4220</v>
      </c>
      <c r="F51" s="3">
        <v>4083</v>
      </c>
      <c r="G51" s="3">
        <v>4122</v>
      </c>
      <c r="H51" s="3">
        <v>2791</v>
      </c>
      <c r="I51" s="3">
        <v>1722</v>
      </c>
      <c r="J51" s="3">
        <v>1637</v>
      </c>
    </row>
    <row r="52" spans="1:10" x14ac:dyDescent="0.25">
      <c r="A52" s="3" t="s">
        <v>142</v>
      </c>
      <c r="B52" s="3" t="s">
        <v>202</v>
      </c>
      <c r="C52" s="3">
        <v>44</v>
      </c>
      <c r="D52" s="3">
        <v>51</v>
      </c>
      <c r="E52" s="3">
        <v>113</v>
      </c>
      <c r="F52" s="3">
        <v>129</v>
      </c>
      <c r="G52" s="3">
        <v>191</v>
      </c>
      <c r="H52" s="3">
        <v>282</v>
      </c>
      <c r="I52" s="3">
        <v>355</v>
      </c>
      <c r="J52" s="3">
        <v>488</v>
      </c>
    </row>
    <row r="53" spans="1:10" x14ac:dyDescent="0.25">
      <c r="A53" s="3" t="s">
        <v>143</v>
      </c>
      <c r="B53" s="3" t="s">
        <v>201</v>
      </c>
      <c r="C53" s="3">
        <v>2053</v>
      </c>
      <c r="D53" s="3">
        <v>1412</v>
      </c>
      <c r="E53" s="3">
        <v>1091</v>
      </c>
      <c r="F53" s="3">
        <v>933</v>
      </c>
      <c r="G53" s="3">
        <v>878</v>
      </c>
      <c r="H53" s="3">
        <v>587</v>
      </c>
      <c r="I53" s="3">
        <v>281</v>
      </c>
      <c r="J53" s="3">
        <v>285</v>
      </c>
    </row>
    <row r="54" spans="1:10" x14ac:dyDescent="0.25">
      <c r="A54" s="3" t="s">
        <v>143</v>
      </c>
      <c r="B54" s="3" t="s">
        <v>202</v>
      </c>
      <c r="C54" s="3">
        <v>22</v>
      </c>
      <c r="D54" s="3">
        <v>31</v>
      </c>
      <c r="E54" s="3">
        <v>48</v>
      </c>
      <c r="F54" s="3">
        <v>41</v>
      </c>
      <c r="G54" s="3">
        <v>59</v>
      </c>
      <c r="H54" s="3">
        <v>101</v>
      </c>
      <c r="I54" s="3">
        <v>90</v>
      </c>
      <c r="J54" s="3">
        <v>138</v>
      </c>
    </row>
    <row r="55" spans="1:10" x14ac:dyDescent="0.25">
      <c r="A55" s="3" t="s">
        <v>144</v>
      </c>
      <c r="B55" s="3" t="s">
        <v>201</v>
      </c>
      <c r="C55" s="3">
        <v>1807</v>
      </c>
      <c r="D55" s="3">
        <v>1504</v>
      </c>
      <c r="E55" s="3">
        <v>644</v>
      </c>
      <c r="F55" s="3">
        <v>641</v>
      </c>
      <c r="G55" s="3">
        <v>390</v>
      </c>
      <c r="H55" s="3">
        <v>339</v>
      </c>
      <c r="I55" s="3">
        <v>192</v>
      </c>
      <c r="J55" s="3">
        <v>131</v>
      </c>
    </row>
    <row r="56" spans="1:10" x14ac:dyDescent="0.25">
      <c r="A56" s="3" t="s">
        <v>144</v>
      </c>
      <c r="B56" s="3" t="s">
        <v>202</v>
      </c>
      <c r="C56" s="3">
        <v>69</v>
      </c>
      <c r="D56" s="3">
        <v>49</v>
      </c>
      <c r="E56" s="3">
        <v>49</v>
      </c>
      <c r="F56" s="3">
        <v>84</v>
      </c>
      <c r="G56" s="3">
        <v>46</v>
      </c>
      <c r="H56" s="3">
        <v>74</v>
      </c>
      <c r="I56" s="3">
        <v>85</v>
      </c>
      <c r="J56" s="3">
        <v>82</v>
      </c>
    </row>
    <row r="57" spans="1:10" x14ac:dyDescent="0.25">
      <c r="A57" s="3" t="s">
        <v>145</v>
      </c>
      <c r="B57" s="3" t="s">
        <v>201</v>
      </c>
      <c r="C57" s="3"/>
      <c r="D57" s="3"/>
      <c r="E57" s="3">
        <v>176</v>
      </c>
      <c r="F57" s="3">
        <v>78</v>
      </c>
      <c r="G57" s="3">
        <v>13</v>
      </c>
      <c r="H57" s="3">
        <v>170</v>
      </c>
      <c r="I57" s="3">
        <v>271</v>
      </c>
      <c r="J57" s="3">
        <v>38</v>
      </c>
    </row>
    <row r="58" spans="1:10" x14ac:dyDescent="0.25">
      <c r="A58" s="3" t="s">
        <v>145</v>
      </c>
      <c r="B58" s="3" t="s">
        <v>202</v>
      </c>
      <c r="C58" s="3"/>
      <c r="D58" s="3"/>
      <c r="E58" s="3">
        <v>7</v>
      </c>
      <c r="F58" s="3">
        <v>6</v>
      </c>
      <c r="G58" s="3">
        <v>1</v>
      </c>
      <c r="H58" s="3">
        <v>10</v>
      </c>
      <c r="I58" s="3">
        <v>31</v>
      </c>
      <c r="J58" s="3">
        <v>6</v>
      </c>
    </row>
  </sheetData>
  <mergeCells count="4">
    <mergeCell ref="A5:J5"/>
    <mergeCell ref="A19:J19"/>
    <mergeCell ref="A33:J33"/>
    <mergeCell ref="A47:J47"/>
  </mergeCells>
  <pageMargins left="0.7" right="0.7" top="0.75" bottom="0.75" header="0.3" footer="0.3"/>
  <pageSetup paperSize="9" orientation="portrait" horizontalDpi="300" verticalDpi="30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J118"/>
  <sheetViews>
    <sheetView workbookViewId="0"/>
  </sheetViews>
  <sheetFormatPr baseColWidth="10" defaultColWidth="11.42578125" defaultRowHeight="15" x14ac:dyDescent="0.25"/>
  <cols>
    <col min="1" max="1" width="76.7109375" bestFit="1" customWidth="1"/>
    <col min="2" max="2" width="13.28515625" bestFit="1" customWidth="1"/>
  </cols>
  <sheetData>
    <row r="1" spans="1:10" x14ac:dyDescent="0.25">
      <c r="A1" s="5" t="str">
        <f>HYPERLINK("#'Indice'!A1", "Indice")</f>
        <v>Indice</v>
      </c>
    </row>
    <row r="2" spans="1:10" x14ac:dyDescent="0.25">
      <c r="A2" s="15" t="s">
        <v>140</v>
      </c>
    </row>
    <row r="3" spans="1:10" x14ac:dyDescent="0.25">
      <c r="A3" s="8" t="s">
        <v>62</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1" t="s">
        <v>141</v>
      </c>
      <c r="B7" s="1" t="s">
        <v>107</v>
      </c>
      <c r="C7" s="1">
        <v>70.662790536880493</v>
      </c>
      <c r="D7" s="1">
        <v>77.529358863830595</v>
      </c>
      <c r="E7" s="1">
        <v>78.226464986801105</v>
      </c>
      <c r="F7" s="1">
        <v>81.358897686004596</v>
      </c>
      <c r="G7" s="1">
        <v>85.307466983795194</v>
      </c>
      <c r="H7" s="1">
        <v>86.718529462814303</v>
      </c>
      <c r="I7" s="1">
        <v>90.581291913986206</v>
      </c>
      <c r="J7" s="1">
        <v>91.579860448837294</v>
      </c>
    </row>
    <row r="8" spans="1:10" x14ac:dyDescent="0.25">
      <c r="A8" s="1" t="s">
        <v>141</v>
      </c>
      <c r="B8" s="1" t="s">
        <v>108</v>
      </c>
      <c r="C8" s="1">
        <v>79.971998929977403</v>
      </c>
      <c r="D8" s="1">
        <v>82.726532220840497</v>
      </c>
      <c r="E8" s="1">
        <v>85.017132759094196</v>
      </c>
      <c r="F8" s="1">
        <v>85.956245660781903</v>
      </c>
      <c r="G8" s="1">
        <v>89.343476295471206</v>
      </c>
      <c r="H8" s="1">
        <v>89.357298612594604</v>
      </c>
      <c r="I8" s="1">
        <v>90.738672018051105</v>
      </c>
      <c r="J8" s="1">
        <v>92.550408840179401</v>
      </c>
    </row>
    <row r="9" spans="1:10" x14ac:dyDescent="0.25">
      <c r="A9" s="1" t="s">
        <v>141</v>
      </c>
      <c r="B9" s="1" t="s">
        <v>109</v>
      </c>
      <c r="C9" s="1">
        <v>89.1914963722229</v>
      </c>
      <c r="D9" s="1">
        <v>88.951164484024005</v>
      </c>
      <c r="E9" s="1">
        <v>90.307152271270795</v>
      </c>
      <c r="F9" s="1">
        <v>91.5966987609863</v>
      </c>
      <c r="G9" s="1">
        <v>93.232041597366305</v>
      </c>
      <c r="H9" s="1">
        <v>93.976491689682007</v>
      </c>
      <c r="I9" s="1">
        <v>94.724124670028701</v>
      </c>
      <c r="J9" s="1">
        <v>95.273137092590304</v>
      </c>
    </row>
    <row r="10" spans="1:10" x14ac:dyDescent="0.25">
      <c r="A10" s="1" t="s">
        <v>141</v>
      </c>
      <c r="B10" s="1" t="s">
        <v>110</v>
      </c>
      <c r="C10" s="1">
        <v>92.970287799835205</v>
      </c>
      <c r="D10" s="1">
        <v>94.1520512104034</v>
      </c>
      <c r="E10" s="1">
        <v>94.178205728530898</v>
      </c>
      <c r="F10" s="1">
        <v>95.571935176849394</v>
      </c>
      <c r="G10" s="1">
        <v>97.417587041854901</v>
      </c>
      <c r="H10" s="1">
        <v>96.506410837173505</v>
      </c>
      <c r="I10" s="1">
        <v>97.610402107238798</v>
      </c>
      <c r="J10" s="1">
        <v>97.793561220169096</v>
      </c>
    </row>
    <row r="11" spans="1:10" x14ac:dyDescent="0.25">
      <c r="A11" s="1" t="s">
        <v>141</v>
      </c>
      <c r="B11" s="1" t="s">
        <v>111</v>
      </c>
      <c r="C11" s="1">
        <v>98.054909706115694</v>
      </c>
      <c r="D11" s="1">
        <v>98.067235946655302</v>
      </c>
      <c r="E11" s="1">
        <v>98.3978271484375</v>
      </c>
      <c r="F11" s="1">
        <v>98.218202590942397</v>
      </c>
      <c r="G11" s="1">
        <v>99.102967977523804</v>
      </c>
      <c r="H11" s="1">
        <v>97.985899448394804</v>
      </c>
      <c r="I11" s="1">
        <v>98.9047527313232</v>
      </c>
      <c r="J11" s="1">
        <v>99.132400751113906</v>
      </c>
    </row>
    <row r="12" spans="1:10" x14ac:dyDescent="0.25">
      <c r="A12" s="1" t="s">
        <v>142</v>
      </c>
      <c r="B12" s="1" t="s">
        <v>107</v>
      </c>
      <c r="C12" s="1">
        <v>17.6674380898476</v>
      </c>
      <c r="D12" s="1">
        <v>13.6477708816528</v>
      </c>
      <c r="E12" s="1">
        <v>13.993202149868001</v>
      </c>
      <c r="F12" s="1">
        <v>12.132446467876401</v>
      </c>
      <c r="G12" s="1">
        <v>10.426988452672999</v>
      </c>
      <c r="H12" s="1">
        <v>8.6949393153190595</v>
      </c>
      <c r="I12" s="1">
        <v>6.2129568308591798</v>
      </c>
      <c r="J12" s="1">
        <v>6.0858700424432799</v>
      </c>
    </row>
    <row r="13" spans="1:10" x14ac:dyDescent="0.25">
      <c r="A13" s="1" t="s">
        <v>142</v>
      </c>
      <c r="B13" s="1" t="s">
        <v>108</v>
      </c>
      <c r="C13" s="1">
        <v>13.3996903896332</v>
      </c>
      <c r="D13" s="1">
        <v>11.451063305139501</v>
      </c>
      <c r="E13" s="1">
        <v>10.6463186442852</v>
      </c>
      <c r="F13" s="1">
        <v>10.1151302456856</v>
      </c>
      <c r="G13" s="1">
        <v>8.1663407385349291</v>
      </c>
      <c r="H13" s="1">
        <v>7.8498139977455104</v>
      </c>
      <c r="I13" s="1">
        <v>6.5459728240966797</v>
      </c>
      <c r="J13" s="1">
        <v>5.5083978921175003</v>
      </c>
    </row>
    <row r="14" spans="1:10" x14ac:dyDescent="0.25">
      <c r="A14" s="1" t="s">
        <v>142</v>
      </c>
      <c r="B14" s="1" t="s">
        <v>109</v>
      </c>
      <c r="C14" s="1">
        <v>7.4554666876792899</v>
      </c>
      <c r="D14" s="1">
        <v>7.7828019857406598</v>
      </c>
      <c r="E14" s="1">
        <v>6.7623496055603001</v>
      </c>
      <c r="F14" s="1">
        <v>6.4925841987132999</v>
      </c>
      <c r="G14" s="1">
        <v>5.4449383169412604</v>
      </c>
      <c r="H14" s="1">
        <v>4.2119681835174596</v>
      </c>
      <c r="I14" s="1">
        <v>3.7025745958089802</v>
      </c>
      <c r="J14" s="1">
        <v>3.67696993052959</v>
      </c>
    </row>
    <row r="15" spans="1:10" x14ac:dyDescent="0.25">
      <c r="A15" s="1" t="s">
        <v>142</v>
      </c>
      <c r="B15" s="1" t="s">
        <v>110</v>
      </c>
      <c r="C15" s="1">
        <v>4.4826295226812398</v>
      </c>
      <c r="D15" s="1">
        <v>3.8213320076465598</v>
      </c>
      <c r="E15" s="1">
        <v>4.10123914480209</v>
      </c>
      <c r="F15" s="1">
        <v>2.5438467040658002</v>
      </c>
      <c r="G15" s="1">
        <v>2.0567640662193298</v>
      </c>
      <c r="H15" s="1">
        <v>2.4218002334237099</v>
      </c>
      <c r="I15" s="1">
        <v>1.62987448275089</v>
      </c>
      <c r="J15" s="1">
        <v>1.67227759957314</v>
      </c>
    </row>
    <row r="16" spans="1:10" x14ac:dyDescent="0.25">
      <c r="A16" s="1" t="s">
        <v>142</v>
      </c>
      <c r="B16" s="1" t="s">
        <v>111</v>
      </c>
      <c r="C16" s="1">
        <v>0.91751618310809102</v>
      </c>
      <c r="D16" s="1">
        <v>0.87824426591396298</v>
      </c>
      <c r="E16" s="1">
        <v>1.10003873705864</v>
      </c>
      <c r="F16" s="1">
        <v>0.88333450257778201</v>
      </c>
      <c r="G16" s="1">
        <v>0.65581966191530205</v>
      </c>
      <c r="H16" s="1">
        <v>1.32556119933724</v>
      </c>
      <c r="I16" s="1">
        <v>0.59114429168403104</v>
      </c>
      <c r="J16" s="1">
        <v>0.50705154426395904</v>
      </c>
    </row>
    <row r="17" spans="1:10" x14ac:dyDescent="0.25">
      <c r="A17" s="1" t="s">
        <v>143</v>
      </c>
      <c r="B17" s="1" t="s">
        <v>107</v>
      </c>
      <c r="C17" s="1">
        <v>6.4655803143978101</v>
      </c>
      <c r="D17" s="1">
        <v>4.6407077461481103</v>
      </c>
      <c r="E17" s="1">
        <v>4.8031944781541798</v>
      </c>
      <c r="F17" s="1">
        <v>3.78416888415813</v>
      </c>
      <c r="G17" s="1">
        <v>2.8370251879096</v>
      </c>
      <c r="H17" s="1">
        <v>2.97357495874166</v>
      </c>
      <c r="I17" s="1">
        <v>1.5199923887848901</v>
      </c>
      <c r="J17" s="1">
        <v>1.67698208242655</v>
      </c>
    </row>
    <row r="18" spans="1:10" x14ac:dyDescent="0.25">
      <c r="A18" s="1" t="s">
        <v>143</v>
      </c>
      <c r="B18" s="1" t="s">
        <v>108</v>
      </c>
      <c r="C18" s="1">
        <v>3.7032824009656902</v>
      </c>
      <c r="D18" s="1">
        <v>3.0129870399832699</v>
      </c>
      <c r="E18" s="1">
        <v>2.38824617117643</v>
      </c>
      <c r="F18" s="1">
        <v>2.4185979738831498</v>
      </c>
      <c r="G18" s="1">
        <v>1.8038811162114099</v>
      </c>
      <c r="H18" s="1">
        <v>1.6772670671343799</v>
      </c>
      <c r="I18" s="1">
        <v>1.2504408136010201</v>
      </c>
      <c r="J18" s="1">
        <v>1.3011880218982701</v>
      </c>
    </row>
    <row r="19" spans="1:10" x14ac:dyDescent="0.25">
      <c r="A19" s="1" t="s">
        <v>143</v>
      </c>
      <c r="B19" s="1" t="s">
        <v>109</v>
      </c>
      <c r="C19" s="1">
        <v>1.77356004714966</v>
      </c>
      <c r="D19" s="1">
        <v>1.5170018188655401</v>
      </c>
      <c r="E19" s="1">
        <v>1.4701526612043401</v>
      </c>
      <c r="F19" s="1">
        <v>0.97461501136422202</v>
      </c>
      <c r="G19" s="1">
        <v>0.90650366619229295</v>
      </c>
      <c r="H19" s="1">
        <v>1.0643105022609201</v>
      </c>
      <c r="I19" s="1">
        <v>0.59012952260673002</v>
      </c>
      <c r="J19" s="1">
        <v>0.476008886471391</v>
      </c>
    </row>
    <row r="20" spans="1:10" x14ac:dyDescent="0.25">
      <c r="A20" s="1" t="s">
        <v>143</v>
      </c>
      <c r="B20" s="1" t="s">
        <v>110</v>
      </c>
      <c r="C20" s="1">
        <v>0.82625150680542003</v>
      </c>
      <c r="D20" s="1">
        <v>0.685340771451592</v>
      </c>
      <c r="E20" s="1">
        <v>0.50080395303666603</v>
      </c>
      <c r="F20" s="1">
        <v>0.43451813980936999</v>
      </c>
      <c r="G20" s="1">
        <v>0.34209706354886299</v>
      </c>
      <c r="H20" s="1">
        <v>0.27930701617151499</v>
      </c>
      <c r="I20" s="1">
        <v>0.149992620572448</v>
      </c>
      <c r="J20" s="1">
        <v>0.19743605516850901</v>
      </c>
    </row>
    <row r="21" spans="1:10" x14ac:dyDescent="0.25">
      <c r="A21" s="1" t="s">
        <v>143</v>
      </c>
      <c r="B21" s="1" t="s">
        <v>111</v>
      </c>
      <c r="C21" s="1">
        <v>0.240113539621234</v>
      </c>
      <c r="D21" s="1">
        <v>0.22235619835555601</v>
      </c>
      <c r="E21" s="1">
        <v>0.11844306718558099</v>
      </c>
      <c r="F21" s="1">
        <v>9.6580124227330102E-2</v>
      </c>
      <c r="G21" s="1">
        <v>4.6894917613826699E-2</v>
      </c>
      <c r="H21" s="1">
        <v>4.57693764474243E-2</v>
      </c>
      <c r="I21" s="1">
        <v>2.3287045769393399E-2</v>
      </c>
      <c r="J21" s="1">
        <v>3.5089824814349399E-2</v>
      </c>
    </row>
    <row r="22" spans="1:10" x14ac:dyDescent="0.25">
      <c r="A22" s="1" t="s">
        <v>144</v>
      </c>
      <c r="B22" s="1" t="s">
        <v>107</v>
      </c>
      <c r="C22" s="1">
        <v>5.2041899412870398</v>
      </c>
      <c r="D22" s="1">
        <v>4.1821639984846097</v>
      </c>
      <c r="E22" s="1">
        <v>2.4084618315100701</v>
      </c>
      <c r="F22" s="1">
        <v>2.5291105732321699</v>
      </c>
      <c r="G22" s="1">
        <v>1.3797195628285399</v>
      </c>
      <c r="H22" s="1">
        <v>1.2519307434558899</v>
      </c>
      <c r="I22" s="1">
        <v>0.95406416803598404</v>
      </c>
      <c r="J22" s="1">
        <v>0.59495922178030003</v>
      </c>
    </row>
    <row r="23" spans="1:10" x14ac:dyDescent="0.25">
      <c r="A23" s="1" t="s">
        <v>144</v>
      </c>
      <c r="B23" s="1" t="s">
        <v>108</v>
      </c>
      <c r="C23" s="1">
        <v>2.9250267893075899</v>
      </c>
      <c r="D23" s="1">
        <v>2.8094194829463999</v>
      </c>
      <c r="E23" s="1">
        <v>1.5732977539300901</v>
      </c>
      <c r="F23" s="1">
        <v>1.28281656652689</v>
      </c>
      <c r="G23" s="1">
        <v>0.67503615282475904</v>
      </c>
      <c r="H23" s="1">
        <v>0.80307135358452797</v>
      </c>
      <c r="I23" s="1">
        <v>0.82904575392603896</v>
      </c>
      <c r="J23" s="1">
        <v>0.53952387534081903</v>
      </c>
    </row>
    <row r="24" spans="1:10" x14ac:dyDescent="0.25">
      <c r="A24" s="1" t="s">
        <v>144</v>
      </c>
      <c r="B24" s="1" t="s">
        <v>109</v>
      </c>
      <c r="C24" s="1">
        <v>1.57947819679976</v>
      </c>
      <c r="D24" s="1">
        <v>1.74902975559235</v>
      </c>
      <c r="E24" s="1">
        <v>1.0122684761881799</v>
      </c>
      <c r="F24" s="1">
        <v>0.785967987030745</v>
      </c>
      <c r="G24" s="1">
        <v>0.403449777513742</v>
      </c>
      <c r="H24" s="1">
        <v>0.49601122736930803</v>
      </c>
      <c r="I24" s="1">
        <v>0.45108119957149001</v>
      </c>
      <c r="J24" s="1">
        <v>0.44343224726617297</v>
      </c>
    </row>
    <row r="25" spans="1:10" x14ac:dyDescent="0.25">
      <c r="A25" s="1" t="s">
        <v>144</v>
      </c>
      <c r="B25" s="1" t="s">
        <v>110</v>
      </c>
      <c r="C25" s="1">
        <v>1.72082856297493</v>
      </c>
      <c r="D25" s="1">
        <v>1.3412754051387299</v>
      </c>
      <c r="E25" s="1">
        <v>0.71924389339983497</v>
      </c>
      <c r="F25" s="1">
        <v>1.27907181158662</v>
      </c>
      <c r="G25" s="1">
        <v>0.17474086489528401</v>
      </c>
      <c r="H25" s="1">
        <v>0.460648164153099</v>
      </c>
      <c r="I25" s="1">
        <v>0.300968554802239</v>
      </c>
      <c r="J25" s="1">
        <v>0.27965344488620802</v>
      </c>
    </row>
    <row r="26" spans="1:10" x14ac:dyDescent="0.25">
      <c r="A26" s="1" t="s">
        <v>144</v>
      </c>
      <c r="B26" s="1" t="s">
        <v>111</v>
      </c>
      <c r="C26" s="1">
        <v>0.787459407001734</v>
      </c>
      <c r="D26" s="1">
        <v>0.83216391503810905</v>
      </c>
      <c r="E26" s="1">
        <v>0.330698536708951</v>
      </c>
      <c r="F26" s="1">
        <v>0.75935777276754401</v>
      </c>
      <c r="G26" s="1">
        <v>0.19041642080992499</v>
      </c>
      <c r="H26" s="1">
        <v>0.486706057563424</v>
      </c>
      <c r="I26" s="1">
        <v>0.28675470966845801</v>
      </c>
      <c r="J26" s="1">
        <v>0.200104922987521</v>
      </c>
    </row>
    <row r="27" spans="1:10" x14ac:dyDescent="0.25">
      <c r="A27" s="1" t="s">
        <v>145</v>
      </c>
      <c r="B27" s="1" t="s">
        <v>107</v>
      </c>
      <c r="C27" s="1"/>
      <c r="D27" s="1"/>
      <c r="E27" s="1">
        <v>0.56867548264563095</v>
      </c>
      <c r="F27" s="1">
        <v>0.195376784540713</v>
      </c>
      <c r="G27" s="1">
        <v>4.8801227239891901E-2</v>
      </c>
      <c r="H27" s="1">
        <v>0.36102344747632698</v>
      </c>
      <c r="I27" s="1">
        <v>0.73169227689504601</v>
      </c>
      <c r="J27" s="1">
        <v>6.2327022897079601E-2</v>
      </c>
    </row>
    <row r="28" spans="1:10" x14ac:dyDescent="0.25">
      <c r="A28" s="1" t="s">
        <v>145</v>
      </c>
      <c r="B28" s="1" t="s">
        <v>108</v>
      </c>
      <c r="C28" s="1"/>
      <c r="D28" s="1"/>
      <c r="E28" s="1">
        <v>0.375005765818059</v>
      </c>
      <c r="F28" s="1">
        <v>0.227211369201541</v>
      </c>
      <c r="G28" s="1">
        <v>1.1265387001912999E-2</v>
      </c>
      <c r="H28" s="1">
        <v>0.31254668720066497</v>
      </c>
      <c r="I28" s="1">
        <v>0.635868590325117</v>
      </c>
      <c r="J28" s="1">
        <v>0.10048358235508199</v>
      </c>
    </row>
    <row r="29" spans="1:10" x14ac:dyDescent="0.25">
      <c r="A29" s="1" t="s">
        <v>145</v>
      </c>
      <c r="B29" s="1" t="s">
        <v>109</v>
      </c>
      <c r="C29" s="1"/>
      <c r="D29" s="1"/>
      <c r="E29" s="1">
        <v>0.44807735830545398</v>
      </c>
      <c r="F29" s="1">
        <v>0.15013078227639201</v>
      </c>
      <c r="G29" s="1">
        <v>1.30686283227988E-2</v>
      </c>
      <c r="H29" s="1">
        <v>0.25121564976871003</v>
      </c>
      <c r="I29" s="1">
        <v>0.53209261968731902</v>
      </c>
      <c r="J29" s="1">
        <v>0.13045099331066001</v>
      </c>
    </row>
    <row r="30" spans="1:10" x14ac:dyDescent="0.25">
      <c r="A30" s="1" t="s">
        <v>145</v>
      </c>
      <c r="B30" s="1" t="s">
        <v>110</v>
      </c>
      <c r="C30" s="1"/>
      <c r="D30" s="1"/>
      <c r="E30" s="1">
        <v>0.50050984136760202</v>
      </c>
      <c r="F30" s="1">
        <v>0.170630123466253</v>
      </c>
      <c r="G30" s="1">
        <v>8.8082211732398701E-3</v>
      </c>
      <c r="H30" s="1">
        <v>0.331833423115313</v>
      </c>
      <c r="I30" s="1">
        <v>0.30875939410179898</v>
      </c>
      <c r="J30" s="1">
        <v>5.7073589414358097E-2</v>
      </c>
    </row>
    <row r="31" spans="1:10" x14ac:dyDescent="0.25">
      <c r="A31" s="1" t="s">
        <v>145</v>
      </c>
      <c r="B31" s="1" t="s">
        <v>111</v>
      </c>
      <c r="C31" s="1"/>
      <c r="D31" s="1"/>
      <c r="E31" s="1">
        <v>5.2990269614383599E-2</v>
      </c>
      <c r="F31" s="1">
        <v>4.2524773743934902E-2</v>
      </c>
      <c r="G31" s="1">
        <v>3.9005226426524998E-3</v>
      </c>
      <c r="H31" s="1">
        <v>0.15606606611981999</v>
      </c>
      <c r="I31" s="1">
        <v>0.19405871862545601</v>
      </c>
      <c r="J31" s="1">
        <v>0.12535143177956301</v>
      </c>
    </row>
    <row r="34" spans="1:10" x14ac:dyDescent="0.25">
      <c r="A34" s="31" t="s">
        <v>78</v>
      </c>
      <c r="B34" s="31"/>
      <c r="C34" s="31"/>
      <c r="D34" s="31"/>
      <c r="E34" s="31"/>
      <c r="F34" s="31"/>
      <c r="G34" s="31"/>
      <c r="H34" s="31"/>
      <c r="I34" s="31"/>
      <c r="J34" s="31"/>
    </row>
    <row r="35" spans="1:10" x14ac:dyDescent="0.25">
      <c r="A35" s="4" t="s">
        <v>64</v>
      </c>
      <c r="B35" s="4" t="s">
        <v>5</v>
      </c>
      <c r="C35" s="4" t="s">
        <v>65</v>
      </c>
      <c r="D35" s="4" t="s">
        <v>66</v>
      </c>
      <c r="E35" s="4" t="s">
        <v>67</v>
      </c>
      <c r="F35" s="4" t="s">
        <v>68</v>
      </c>
      <c r="G35" s="4" t="s">
        <v>69</v>
      </c>
      <c r="H35" s="4" t="s">
        <v>70</v>
      </c>
      <c r="I35" s="4" t="s">
        <v>71</v>
      </c>
      <c r="J35" s="4" t="s">
        <v>72</v>
      </c>
    </row>
    <row r="36" spans="1:10" x14ac:dyDescent="0.25">
      <c r="A36" s="2" t="s">
        <v>141</v>
      </c>
      <c r="B36" s="2" t="s">
        <v>107</v>
      </c>
      <c r="C36" s="2">
        <v>0.63845226541161504</v>
      </c>
      <c r="D36" s="2">
        <v>0.56014354340732098</v>
      </c>
      <c r="E36" s="2">
        <v>0.74462662450969197</v>
      </c>
      <c r="F36" s="2">
        <v>0.53899236954748597</v>
      </c>
      <c r="G36" s="2">
        <v>0.35894410684704797</v>
      </c>
      <c r="H36" s="2">
        <v>0.415217550471425</v>
      </c>
      <c r="I36" s="2">
        <v>0.35270876251161098</v>
      </c>
      <c r="J36" s="2">
        <v>0.34119661431759601</v>
      </c>
    </row>
    <row r="37" spans="1:10" x14ac:dyDescent="0.25">
      <c r="A37" s="2" t="s">
        <v>141</v>
      </c>
      <c r="B37" s="2" t="s">
        <v>108</v>
      </c>
      <c r="C37" s="2">
        <v>0.56927017867565199</v>
      </c>
      <c r="D37" s="2">
        <v>0.56407717056572404</v>
      </c>
      <c r="E37" s="2">
        <v>0.64441082067787603</v>
      </c>
      <c r="F37" s="2">
        <v>0.74593015015125297</v>
      </c>
      <c r="G37" s="2">
        <v>0.40335846133530101</v>
      </c>
      <c r="H37" s="2">
        <v>0.40304632857441902</v>
      </c>
      <c r="I37" s="2">
        <v>0.375624280422926</v>
      </c>
      <c r="J37" s="2">
        <v>0.37582151126116498</v>
      </c>
    </row>
    <row r="38" spans="1:10" x14ac:dyDescent="0.25">
      <c r="A38" s="2" t="s">
        <v>141</v>
      </c>
      <c r="B38" s="2" t="s">
        <v>109</v>
      </c>
      <c r="C38" s="2">
        <v>0.45947418548166802</v>
      </c>
      <c r="D38" s="2">
        <v>0.452175969257951</v>
      </c>
      <c r="E38" s="2">
        <v>0.70840478874742996</v>
      </c>
      <c r="F38" s="2">
        <v>0.53498735651373897</v>
      </c>
      <c r="G38" s="2">
        <v>0.54723029024898995</v>
      </c>
      <c r="H38" s="2">
        <v>0.31925342045724397</v>
      </c>
      <c r="I38" s="2">
        <v>0.36960039287805602</v>
      </c>
      <c r="J38" s="2">
        <v>0.33926772885024498</v>
      </c>
    </row>
    <row r="39" spans="1:10" x14ac:dyDescent="0.25">
      <c r="A39" s="2" t="s">
        <v>141</v>
      </c>
      <c r="B39" s="2" t="s">
        <v>110</v>
      </c>
      <c r="C39" s="2">
        <v>0.38824630901217499</v>
      </c>
      <c r="D39" s="2">
        <v>0.37716382648795799</v>
      </c>
      <c r="E39" s="2">
        <v>0.48940484412014501</v>
      </c>
      <c r="F39" s="2">
        <v>0.53437040187418505</v>
      </c>
      <c r="G39" s="2">
        <v>0.19193051848560599</v>
      </c>
      <c r="H39" s="2">
        <v>0.28956646565347899</v>
      </c>
      <c r="I39" s="2">
        <v>0.254239584319293</v>
      </c>
      <c r="J39" s="2">
        <v>0.244746543467045</v>
      </c>
    </row>
    <row r="40" spans="1:10" x14ac:dyDescent="0.25">
      <c r="A40" s="2" t="s">
        <v>141</v>
      </c>
      <c r="B40" s="2" t="s">
        <v>111</v>
      </c>
      <c r="C40" s="2">
        <v>0.21833949722349599</v>
      </c>
      <c r="D40" s="2">
        <v>0.26372394058853399</v>
      </c>
      <c r="E40" s="2">
        <v>0.31594061292707898</v>
      </c>
      <c r="F40" s="2">
        <v>0.27814721688628202</v>
      </c>
      <c r="G40" s="2">
        <v>0.15069035580381801</v>
      </c>
      <c r="H40" s="2">
        <v>0.53826626390218701</v>
      </c>
      <c r="I40" s="2">
        <v>0.211697421036661</v>
      </c>
      <c r="J40" s="2">
        <v>0.14798349002376199</v>
      </c>
    </row>
    <row r="41" spans="1:10" x14ac:dyDescent="0.25">
      <c r="A41" s="2" t="s">
        <v>142</v>
      </c>
      <c r="B41" s="2" t="s">
        <v>107</v>
      </c>
      <c r="C41" s="2">
        <v>0.49173282459378198</v>
      </c>
      <c r="D41" s="2">
        <v>0.43379995040595498</v>
      </c>
      <c r="E41" s="2">
        <v>0.63743796199560199</v>
      </c>
      <c r="F41" s="2">
        <v>0.41729449294507498</v>
      </c>
      <c r="G41" s="2">
        <v>0.307822460308671</v>
      </c>
      <c r="H41" s="2">
        <v>0.33245824743062302</v>
      </c>
      <c r="I41" s="2">
        <v>0.30066312756389402</v>
      </c>
      <c r="J41" s="2">
        <v>0.29588323086500201</v>
      </c>
    </row>
    <row r="42" spans="1:10" x14ac:dyDescent="0.25">
      <c r="A42" s="2" t="s">
        <v>142</v>
      </c>
      <c r="B42" s="2" t="s">
        <v>108</v>
      </c>
      <c r="C42" s="2">
        <v>0.50986176356673196</v>
      </c>
      <c r="D42" s="2">
        <v>0.46992907300591502</v>
      </c>
      <c r="E42" s="2">
        <v>0.54128975607454799</v>
      </c>
      <c r="F42" s="2">
        <v>0.56465752422809601</v>
      </c>
      <c r="G42" s="2">
        <v>0.33003364223986897</v>
      </c>
      <c r="H42" s="2">
        <v>0.34034107811748998</v>
      </c>
      <c r="I42" s="2">
        <v>0.30874062795191998</v>
      </c>
      <c r="J42" s="2">
        <v>0.32967024017125401</v>
      </c>
    </row>
    <row r="43" spans="1:10" x14ac:dyDescent="0.25">
      <c r="A43" s="2" t="s">
        <v>142</v>
      </c>
      <c r="B43" s="2" t="s">
        <v>109</v>
      </c>
      <c r="C43" s="2">
        <v>0.39298119954764799</v>
      </c>
      <c r="D43" s="2">
        <v>0.39630038663744899</v>
      </c>
      <c r="E43" s="2">
        <v>0.63410345464944795</v>
      </c>
      <c r="F43" s="2">
        <v>0.50125545822083994</v>
      </c>
      <c r="G43" s="2">
        <v>0.53444798104464997</v>
      </c>
      <c r="H43" s="2">
        <v>0.250367424450815</v>
      </c>
      <c r="I43" s="2">
        <v>0.280680926516652</v>
      </c>
      <c r="J43" s="2">
        <v>0.27832321356981998</v>
      </c>
    </row>
    <row r="44" spans="1:10" x14ac:dyDescent="0.25">
      <c r="A44" s="2" t="s">
        <v>142</v>
      </c>
      <c r="B44" s="2" t="s">
        <v>110</v>
      </c>
      <c r="C44" s="2">
        <v>0.303605711087584</v>
      </c>
      <c r="D44" s="2">
        <v>0.31279711984098002</v>
      </c>
      <c r="E44" s="2">
        <v>0.45032016932964303</v>
      </c>
      <c r="F44" s="2">
        <v>0.22693402133882001</v>
      </c>
      <c r="G44" s="2">
        <v>0.17130479682236899</v>
      </c>
      <c r="H44" s="2">
        <v>0.25427262298762798</v>
      </c>
      <c r="I44" s="2">
        <v>0.21085704211145601</v>
      </c>
      <c r="J44" s="2">
        <v>0.22109495475888299</v>
      </c>
    </row>
    <row r="45" spans="1:10" x14ac:dyDescent="0.25">
      <c r="A45" s="2" t="s">
        <v>142</v>
      </c>
      <c r="B45" s="2" t="s">
        <v>111</v>
      </c>
      <c r="C45" s="2">
        <v>0.144804362207651</v>
      </c>
      <c r="D45" s="2">
        <v>0.14136981917545199</v>
      </c>
      <c r="E45" s="2">
        <v>0.233348878100514</v>
      </c>
      <c r="F45" s="2">
        <v>0.15935595147311701</v>
      </c>
      <c r="G45" s="2">
        <v>0.10647758608683899</v>
      </c>
      <c r="H45" s="2">
        <v>0.54427171126008</v>
      </c>
      <c r="I45" s="2">
        <v>0.17557715764269199</v>
      </c>
      <c r="J45" s="2">
        <v>0.119017448741943</v>
      </c>
    </row>
    <row r="46" spans="1:10" x14ac:dyDescent="0.25">
      <c r="A46" s="2" t="s">
        <v>143</v>
      </c>
      <c r="B46" s="2" t="s">
        <v>107</v>
      </c>
      <c r="C46" s="2">
        <v>0.29961497057229303</v>
      </c>
      <c r="D46" s="2">
        <v>0.27815776411443899</v>
      </c>
      <c r="E46" s="2">
        <v>0.35499297082424203</v>
      </c>
      <c r="F46" s="2">
        <v>0.28732449281960698</v>
      </c>
      <c r="G46" s="2">
        <v>0.17742838244885201</v>
      </c>
      <c r="H46" s="2">
        <v>0.21819502580910899</v>
      </c>
      <c r="I46" s="2">
        <v>0.142674741800874</v>
      </c>
      <c r="J46" s="2">
        <v>0.16689860494807399</v>
      </c>
    </row>
    <row r="47" spans="1:10" x14ac:dyDescent="0.25">
      <c r="A47" s="2" t="s">
        <v>143</v>
      </c>
      <c r="B47" s="2" t="s">
        <v>108</v>
      </c>
      <c r="C47" s="2">
        <v>0.24816258810460601</v>
      </c>
      <c r="D47" s="2">
        <v>0.24179541505873201</v>
      </c>
      <c r="E47" s="2">
        <v>0.25927328970283298</v>
      </c>
      <c r="F47" s="2">
        <v>0.42810374870896301</v>
      </c>
      <c r="G47" s="2">
        <v>0.19614160992205101</v>
      </c>
      <c r="H47" s="2">
        <v>0.16148502472788101</v>
      </c>
      <c r="I47" s="2">
        <v>0.15009552007541099</v>
      </c>
      <c r="J47" s="2">
        <v>0.17775185406207999</v>
      </c>
    </row>
    <row r="48" spans="1:10" x14ac:dyDescent="0.25">
      <c r="A48" s="2" t="s">
        <v>143</v>
      </c>
      <c r="B48" s="2" t="s">
        <v>109</v>
      </c>
      <c r="C48" s="2">
        <v>0.18937991699203799</v>
      </c>
      <c r="D48" s="2">
        <v>0.16735456883907299</v>
      </c>
      <c r="E48" s="2">
        <v>0.168334483169019</v>
      </c>
      <c r="F48" s="2">
        <v>0.13015466975048201</v>
      </c>
      <c r="G48" s="2">
        <v>0.115712976548821</v>
      </c>
      <c r="H48" s="2">
        <v>0.16363988397643001</v>
      </c>
      <c r="I48" s="2">
        <v>0.115608109626919</v>
      </c>
      <c r="J48" s="2">
        <v>7.9501909203827395E-2</v>
      </c>
    </row>
    <row r="49" spans="1:10" x14ac:dyDescent="0.25">
      <c r="A49" s="2" t="s">
        <v>143</v>
      </c>
      <c r="B49" s="2" t="s">
        <v>110</v>
      </c>
      <c r="C49" s="2">
        <v>0.123742106370628</v>
      </c>
      <c r="D49" s="2">
        <v>0.11876871576532699</v>
      </c>
      <c r="E49" s="2">
        <v>0.11072517372667801</v>
      </c>
      <c r="F49" s="2">
        <v>9.2097994638606906E-2</v>
      </c>
      <c r="G49" s="2">
        <v>8.1312406109646004E-2</v>
      </c>
      <c r="H49" s="2">
        <v>7.8333728015422793E-2</v>
      </c>
      <c r="I49" s="2">
        <v>4.7146767610684003E-2</v>
      </c>
      <c r="J49" s="2">
        <v>8.3065219223499298E-2</v>
      </c>
    </row>
    <row r="50" spans="1:10" x14ac:dyDescent="0.25">
      <c r="A50" s="2" t="s">
        <v>143</v>
      </c>
      <c r="B50" s="2" t="s">
        <v>111</v>
      </c>
      <c r="C50" s="2">
        <v>7.0025428431108594E-2</v>
      </c>
      <c r="D50" s="2">
        <v>0.103149143978953</v>
      </c>
      <c r="E50" s="2">
        <v>4.8916816012933899E-2</v>
      </c>
      <c r="F50" s="2">
        <v>3.4960918128490399E-2</v>
      </c>
      <c r="G50" s="2">
        <v>2.5521218776702902E-2</v>
      </c>
      <c r="H50" s="2">
        <v>2.0197358389850699E-2</v>
      </c>
      <c r="I50" s="2">
        <v>1.73892127349973E-2</v>
      </c>
      <c r="J50" s="2">
        <v>2.33120677876286E-2</v>
      </c>
    </row>
    <row r="51" spans="1:10" x14ac:dyDescent="0.25">
      <c r="A51" s="2" t="s">
        <v>144</v>
      </c>
      <c r="B51" s="2" t="s">
        <v>107</v>
      </c>
      <c r="C51" s="2">
        <v>0.45046890154480901</v>
      </c>
      <c r="D51" s="2">
        <v>0.26143749710172398</v>
      </c>
      <c r="E51" s="2">
        <v>0.214531039819121</v>
      </c>
      <c r="F51" s="2">
        <v>0.226808991283178</v>
      </c>
      <c r="G51" s="2">
        <v>0.122013804502785</v>
      </c>
      <c r="H51" s="2">
        <v>0.121699378360063</v>
      </c>
      <c r="I51" s="2">
        <v>0.121254939585924</v>
      </c>
      <c r="J51" s="2">
        <v>8.4566249279305297E-2</v>
      </c>
    </row>
    <row r="52" spans="1:10" x14ac:dyDescent="0.25">
      <c r="A52" s="2" t="s">
        <v>144</v>
      </c>
      <c r="B52" s="2" t="s">
        <v>108</v>
      </c>
      <c r="C52" s="2">
        <v>0.22348780184984199</v>
      </c>
      <c r="D52" s="2">
        <v>0.24694954045116899</v>
      </c>
      <c r="E52" s="2">
        <v>0.24255369789898401</v>
      </c>
      <c r="F52" s="2">
        <v>0.16304871533066001</v>
      </c>
      <c r="G52" s="2">
        <v>0.12226131511852099</v>
      </c>
      <c r="H52" s="2">
        <v>0.112732558045536</v>
      </c>
      <c r="I52" s="2">
        <v>0.126854702830315</v>
      </c>
      <c r="J52" s="2">
        <v>9.2348712496459498E-2</v>
      </c>
    </row>
    <row r="53" spans="1:10" x14ac:dyDescent="0.25">
      <c r="A53" s="2" t="s">
        <v>144</v>
      </c>
      <c r="B53" s="2" t="s">
        <v>109</v>
      </c>
      <c r="C53" s="2">
        <v>0.17091319896280799</v>
      </c>
      <c r="D53" s="2">
        <v>0.19770225044339901</v>
      </c>
      <c r="E53" s="2">
        <v>0.17633533570915499</v>
      </c>
      <c r="F53" s="2">
        <v>0.12452676892280599</v>
      </c>
      <c r="G53" s="2">
        <v>8.1613485235720901E-2</v>
      </c>
      <c r="H53" s="2">
        <v>9.7434147028252496E-2</v>
      </c>
      <c r="I53" s="2">
        <v>0.101279560476542</v>
      </c>
      <c r="J53" s="2">
        <v>0.111369322985411</v>
      </c>
    </row>
    <row r="54" spans="1:10" x14ac:dyDescent="0.25">
      <c r="A54" s="2" t="s">
        <v>144</v>
      </c>
      <c r="B54" s="2" t="s">
        <v>110</v>
      </c>
      <c r="C54" s="2">
        <v>0.20932997576892401</v>
      </c>
      <c r="D54" s="2">
        <v>0.195699860341847</v>
      </c>
      <c r="E54" s="2">
        <v>0.14877587091177699</v>
      </c>
      <c r="F54" s="2">
        <v>0.43895919807255301</v>
      </c>
      <c r="G54" s="2">
        <v>4.4360203901305802E-2</v>
      </c>
      <c r="H54" s="2">
        <v>9.6917641349136802E-2</v>
      </c>
      <c r="I54" s="2">
        <v>7.6548138167709098E-2</v>
      </c>
      <c r="J54" s="2">
        <v>6.9848581915721297E-2</v>
      </c>
    </row>
    <row r="55" spans="1:10" x14ac:dyDescent="0.25">
      <c r="A55" s="2" t="s">
        <v>144</v>
      </c>
      <c r="B55" s="2" t="s">
        <v>111</v>
      </c>
      <c r="C55" s="2">
        <v>0.144268816802651</v>
      </c>
      <c r="D55" s="2">
        <v>0.192071218043566</v>
      </c>
      <c r="E55" s="2">
        <v>0.142907770350575</v>
      </c>
      <c r="F55" s="2">
        <v>0.21972102113068101</v>
      </c>
      <c r="G55" s="2">
        <v>0.107106321956962</v>
      </c>
      <c r="H55" s="2">
        <v>0.13393157860264199</v>
      </c>
      <c r="I55" s="2">
        <v>0.104446790646762</v>
      </c>
      <c r="J55" s="2">
        <v>6.7571853287517997E-2</v>
      </c>
    </row>
    <row r="56" spans="1:10" x14ac:dyDescent="0.25">
      <c r="A56" s="2" t="s">
        <v>145</v>
      </c>
      <c r="B56" s="2" t="s">
        <v>107</v>
      </c>
      <c r="C56" s="2"/>
      <c r="D56" s="2"/>
      <c r="E56" s="2">
        <v>0.161526806186885</v>
      </c>
      <c r="F56" s="2">
        <v>8.0797623377293307E-2</v>
      </c>
      <c r="G56" s="2">
        <v>2.8247534646652601E-2</v>
      </c>
      <c r="H56" s="2">
        <v>8.8408467127010198E-2</v>
      </c>
      <c r="I56" s="2">
        <v>9.8228838760405807E-2</v>
      </c>
      <c r="J56" s="2">
        <v>2.43968679569662E-2</v>
      </c>
    </row>
    <row r="57" spans="1:10" x14ac:dyDescent="0.25">
      <c r="A57" s="2" t="s">
        <v>145</v>
      </c>
      <c r="B57" s="2" t="s">
        <v>108</v>
      </c>
      <c r="C57" s="2"/>
      <c r="D57" s="2"/>
      <c r="E57" s="2">
        <v>7.7439472079276997E-2</v>
      </c>
      <c r="F57" s="2">
        <v>6.7831284832209293E-2</v>
      </c>
      <c r="G57" s="2">
        <v>9.7253032436128706E-3</v>
      </c>
      <c r="H57" s="2">
        <v>6.3913967460393906E-2</v>
      </c>
      <c r="I57" s="2">
        <v>9.2503748601302505E-2</v>
      </c>
      <c r="J57" s="2">
        <v>3.7408960633911199E-2</v>
      </c>
    </row>
    <row r="58" spans="1:10" x14ac:dyDescent="0.25">
      <c r="A58" s="2" t="s">
        <v>145</v>
      </c>
      <c r="B58" s="2" t="s">
        <v>109</v>
      </c>
      <c r="C58" s="2"/>
      <c r="D58" s="2"/>
      <c r="E58" s="2">
        <v>0.13596141943708101</v>
      </c>
      <c r="F58" s="2">
        <v>5.6491518625989598E-2</v>
      </c>
      <c r="G58" s="2">
        <v>9.4295784947462397E-3</v>
      </c>
      <c r="H58" s="2">
        <v>5.2314507775008699E-2</v>
      </c>
      <c r="I58" s="2">
        <v>7.8962568659335403E-2</v>
      </c>
      <c r="J58" s="2">
        <v>5.4055236978456399E-2</v>
      </c>
    </row>
    <row r="59" spans="1:10" x14ac:dyDescent="0.25">
      <c r="A59" s="2" t="s">
        <v>145</v>
      </c>
      <c r="B59" s="2" t="s">
        <v>110</v>
      </c>
      <c r="C59" s="2"/>
      <c r="D59" s="2"/>
      <c r="E59" s="2">
        <v>0.188173959031701</v>
      </c>
      <c r="F59" s="2">
        <v>5.8910838561132599E-2</v>
      </c>
      <c r="G59" s="2">
        <v>8.2904269220307504E-3</v>
      </c>
      <c r="H59" s="2">
        <v>7.2543893475085497E-2</v>
      </c>
      <c r="I59" s="2">
        <v>6.7665602546185297E-2</v>
      </c>
      <c r="J59" s="2">
        <v>2.3343840439338199E-2</v>
      </c>
    </row>
    <row r="60" spans="1:10" x14ac:dyDescent="0.25">
      <c r="A60" s="2" t="s">
        <v>145</v>
      </c>
      <c r="B60" s="2" t="s">
        <v>111</v>
      </c>
      <c r="C60" s="2"/>
      <c r="D60" s="2"/>
      <c r="E60" s="2">
        <v>2.2258779790718101E-2</v>
      </c>
      <c r="F60" s="2">
        <v>1.8716463819146201E-2</v>
      </c>
      <c r="G60" s="2">
        <v>2.9844881282770101E-3</v>
      </c>
      <c r="H60" s="2">
        <v>3.8487842539325398E-2</v>
      </c>
      <c r="I60" s="2">
        <v>5.2514037815854002E-2</v>
      </c>
      <c r="J60" s="2">
        <v>5.3208204917609699E-2</v>
      </c>
    </row>
    <row r="63" spans="1:10" x14ac:dyDescent="0.25">
      <c r="A63" s="31" t="s">
        <v>79</v>
      </c>
      <c r="B63" s="31"/>
      <c r="C63" s="31"/>
      <c r="D63" s="31"/>
      <c r="E63" s="31"/>
      <c r="F63" s="31"/>
      <c r="G63" s="31"/>
      <c r="H63" s="31"/>
      <c r="I63" s="31"/>
      <c r="J63" s="31"/>
    </row>
    <row r="64" spans="1:10" x14ac:dyDescent="0.25">
      <c r="A64" s="4" t="s">
        <v>64</v>
      </c>
      <c r="B64" s="4" t="s">
        <v>5</v>
      </c>
      <c r="C64" s="4" t="s">
        <v>65</v>
      </c>
      <c r="D64" s="4" t="s">
        <v>66</v>
      </c>
      <c r="E64" s="4" t="s">
        <v>67</v>
      </c>
      <c r="F64" s="4" t="s">
        <v>68</v>
      </c>
      <c r="G64" s="4" t="s">
        <v>69</v>
      </c>
      <c r="H64" s="4" t="s">
        <v>70</v>
      </c>
      <c r="I64" s="4" t="s">
        <v>71</v>
      </c>
      <c r="J64" s="4" t="s">
        <v>72</v>
      </c>
    </row>
    <row r="65" spans="1:10" x14ac:dyDescent="0.25">
      <c r="A65" s="3" t="s">
        <v>141</v>
      </c>
      <c r="B65" s="3" t="s">
        <v>107</v>
      </c>
      <c r="C65" s="3">
        <v>629438</v>
      </c>
      <c r="D65" s="3">
        <v>742080</v>
      </c>
      <c r="E65" s="3">
        <v>797705</v>
      </c>
      <c r="F65" s="3">
        <v>882395</v>
      </c>
      <c r="G65" s="3">
        <v>963181</v>
      </c>
      <c r="H65" s="3">
        <v>1041996</v>
      </c>
      <c r="I65" s="3">
        <v>1204916</v>
      </c>
      <c r="J65" s="3">
        <v>1284207</v>
      </c>
    </row>
    <row r="66" spans="1:10" x14ac:dyDescent="0.25">
      <c r="A66" s="3" t="s">
        <v>141</v>
      </c>
      <c r="B66" s="3" t="s">
        <v>108</v>
      </c>
      <c r="C66" s="3">
        <v>703173</v>
      </c>
      <c r="D66" s="3">
        <v>792042</v>
      </c>
      <c r="E66" s="3">
        <v>866708</v>
      </c>
      <c r="F66" s="3">
        <v>935938</v>
      </c>
      <c r="G66" s="3">
        <v>1007211</v>
      </c>
      <c r="H66" s="3">
        <v>1070412</v>
      </c>
      <c r="I66" s="3">
        <v>1201537</v>
      </c>
      <c r="J66" s="3">
        <v>1306970</v>
      </c>
    </row>
    <row r="67" spans="1:10" x14ac:dyDescent="0.25">
      <c r="A67" s="3" t="s">
        <v>141</v>
      </c>
      <c r="B67" s="3" t="s">
        <v>109</v>
      </c>
      <c r="C67" s="3">
        <v>791356</v>
      </c>
      <c r="D67" s="3">
        <v>852218</v>
      </c>
      <c r="E67" s="3">
        <v>920853</v>
      </c>
      <c r="F67" s="3">
        <v>1001195</v>
      </c>
      <c r="G67" s="3">
        <v>1055837</v>
      </c>
      <c r="H67" s="3">
        <v>1127124</v>
      </c>
      <c r="I67" s="3">
        <v>1261641</v>
      </c>
      <c r="J67" s="3">
        <v>1318988</v>
      </c>
    </row>
    <row r="68" spans="1:10" x14ac:dyDescent="0.25">
      <c r="A68" s="3" t="s">
        <v>141</v>
      </c>
      <c r="B68" s="3" t="s">
        <v>110</v>
      </c>
      <c r="C68" s="3">
        <v>820500</v>
      </c>
      <c r="D68" s="3">
        <v>899701</v>
      </c>
      <c r="E68" s="3">
        <v>960580</v>
      </c>
      <c r="F68" s="3">
        <v>1022764</v>
      </c>
      <c r="G68" s="3">
        <v>1094925</v>
      </c>
      <c r="H68" s="3">
        <v>1157495</v>
      </c>
      <c r="I68" s="3">
        <v>1290473</v>
      </c>
      <c r="J68" s="3">
        <v>1369058</v>
      </c>
    </row>
    <row r="69" spans="1:10" x14ac:dyDescent="0.25">
      <c r="A69" s="3" t="s">
        <v>141</v>
      </c>
      <c r="B69" s="3" t="s">
        <v>111</v>
      </c>
      <c r="C69" s="3">
        <v>867784</v>
      </c>
      <c r="D69" s="3">
        <v>938526</v>
      </c>
      <c r="E69" s="3">
        <v>1002728</v>
      </c>
      <c r="F69" s="3">
        <v>1064758</v>
      </c>
      <c r="G69" s="3">
        <v>1117935</v>
      </c>
      <c r="H69" s="3">
        <v>1175333</v>
      </c>
      <c r="I69" s="3">
        <v>1312385</v>
      </c>
      <c r="J69" s="3">
        <v>1387126</v>
      </c>
    </row>
    <row r="70" spans="1:10" x14ac:dyDescent="0.25">
      <c r="A70" s="3" t="s">
        <v>142</v>
      </c>
      <c r="B70" s="3" t="s">
        <v>107</v>
      </c>
      <c r="C70" s="3">
        <v>157375</v>
      </c>
      <c r="D70" s="3">
        <v>130631</v>
      </c>
      <c r="E70" s="3">
        <v>142694</v>
      </c>
      <c r="F70" s="3">
        <v>131585</v>
      </c>
      <c r="G70" s="3">
        <v>117728</v>
      </c>
      <c r="H70" s="3">
        <v>104477</v>
      </c>
      <c r="I70" s="3">
        <v>82645</v>
      </c>
      <c r="J70" s="3">
        <v>85341</v>
      </c>
    </row>
    <row r="71" spans="1:10" x14ac:dyDescent="0.25">
      <c r="A71" s="3" t="s">
        <v>142</v>
      </c>
      <c r="B71" s="3" t="s">
        <v>108</v>
      </c>
      <c r="C71" s="3">
        <v>117820</v>
      </c>
      <c r="D71" s="3">
        <v>109635</v>
      </c>
      <c r="E71" s="3">
        <v>108534</v>
      </c>
      <c r="F71" s="3">
        <v>110139</v>
      </c>
      <c r="G71" s="3">
        <v>92063</v>
      </c>
      <c r="H71" s="3">
        <v>94033</v>
      </c>
      <c r="I71" s="3">
        <v>86680</v>
      </c>
      <c r="J71" s="3">
        <v>77788</v>
      </c>
    </row>
    <row r="72" spans="1:10" x14ac:dyDescent="0.25">
      <c r="A72" s="3" t="s">
        <v>142</v>
      </c>
      <c r="B72" s="3" t="s">
        <v>109</v>
      </c>
      <c r="C72" s="3">
        <v>66149</v>
      </c>
      <c r="D72" s="3">
        <v>74565</v>
      </c>
      <c r="E72" s="3">
        <v>68955</v>
      </c>
      <c r="F72" s="3">
        <v>70967</v>
      </c>
      <c r="G72" s="3">
        <v>61663</v>
      </c>
      <c r="H72" s="3">
        <v>50517</v>
      </c>
      <c r="I72" s="3">
        <v>49315</v>
      </c>
      <c r="J72" s="3">
        <v>50905</v>
      </c>
    </row>
    <row r="73" spans="1:10" x14ac:dyDescent="0.25">
      <c r="A73" s="3" t="s">
        <v>142</v>
      </c>
      <c r="B73" s="3" t="s">
        <v>110</v>
      </c>
      <c r="C73" s="3">
        <v>39561</v>
      </c>
      <c r="D73" s="3">
        <v>36516</v>
      </c>
      <c r="E73" s="3">
        <v>41831</v>
      </c>
      <c r="F73" s="3">
        <v>27223</v>
      </c>
      <c r="G73" s="3">
        <v>23117</v>
      </c>
      <c r="H73" s="3">
        <v>29047</v>
      </c>
      <c r="I73" s="3">
        <v>21548</v>
      </c>
      <c r="J73" s="3">
        <v>23411</v>
      </c>
    </row>
    <row r="74" spans="1:10" x14ac:dyDescent="0.25">
      <c r="A74" s="3" t="s">
        <v>142</v>
      </c>
      <c r="B74" s="3" t="s">
        <v>111</v>
      </c>
      <c r="C74" s="3">
        <v>8120</v>
      </c>
      <c r="D74" s="3">
        <v>8405</v>
      </c>
      <c r="E74" s="3">
        <v>11210</v>
      </c>
      <c r="F74" s="3">
        <v>9576</v>
      </c>
      <c r="G74" s="3">
        <v>7398</v>
      </c>
      <c r="H74" s="3">
        <v>15900</v>
      </c>
      <c r="I74" s="3">
        <v>7844</v>
      </c>
      <c r="J74" s="3">
        <v>7095</v>
      </c>
    </row>
    <row r="75" spans="1:10" x14ac:dyDescent="0.25">
      <c r="A75" s="3" t="s">
        <v>143</v>
      </c>
      <c r="B75" s="3" t="s">
        <v>107</v>
      </c>
      <c r="C75" s="3">
        <v>57593</v>
      </c>
      <c r="D75" s="3">
        <v>44419</v>
      </c>
      <c r="E75" s="3">
        <v>48980</v>
      </c>
      <c r="F75" s="3">
        <v>41042</v>
      </c>
      <c r="G75" s="3">
        <v>32032</v>
      </c>
      <c r="H75" s="3">
        <v>35730</v>
      </c>
      <c r="I75" s="3">
        <v>20219</v>
      </c>
      <c r="J75" s="3">
        <v>23516</v>
      </c>
    </row>
    <row r="76" spans="1:10" x14ac:dyDescent="0.25">
      <c r="A76" s="3" t="s">
        <v>143</v>
      </c>
      <c r="B76" s="3" t="s">
        <v>108</v>
      </c>
      <c r="C76" s="3">
        <v>32562</v>
      </c>
      <c r="D76" s="3">
        <v>28847</v>
      </c>
      <c r="E76" s="3">
        <v>24347</v>
      </c>
      <c r="F76" s="3">
        <v>26335</v>
      </c>
      <c r="G76" s="3">
        <v>20336</v>
      </c>
      <c r="H76" s="3">
        <v>20092</v>
      </c>
      <c r="I76" s="3">
        <v>16558</v>
      </c>
      <c r="J76" s="3">
        <v>18375</v>
      </c>
    </row>
    <row r="77" spans="1:10" x14ac:dyDescent="0.25">
      <c r="A77" s="3" t="s">
        <v>143</v>
      </c>
      <c r="B77" s="3" t="s">
        <v>109</v>
      </c>
      <c r="C77" s="3">
        <v>15736</v>
      </c>
      <c r="D77" s="3">
        <v>14534</v>
      </c>
      <c r="E77" s="3">
        <v>14991</v>
      </c>
      <c r="F77" s="3">
        <v>10653</v>
      </c>
      <c r="G77" s="3">
        <v>10266</v>
      </c>
      <c r="H77" s="3">
        <v>12765</v>
      </c>
      <c r="I77" s="3">
        <v>7860</v>
      </c>
      <c r="J77" s="3">
        <v>6590</v>
      </c>
    </row>
    <row r="78" spans="1:10" x14ac:dyDescent="0.25">
      <c r="A78" s="3" t="s">
        <v>143</v>
      </c>
      <c r="B78" s="3" t="s">
        <v>110</v>
      </c>
      <c r="C78" s="3">
        <v>7292</v>
      </c>
      <c r="D78" s="3">
        <v>6549</v>
      </c>
      <c r="E78" s="3">
        <v>5108</v>
      </c>
      <c r="F78" s="3">
        <v>4650</v>
      </c>
      <c r="G78" s="3">
        <v>3845</v>
      </c>
      <c r="H78" s="3">
        <v>3350</v>
      </c>
      <c r="I78" s="3">
        <v>1983</v>
      </c>
      <c r="J78" s="3">
        <v>2764</v>
      </c>
    </row>
    <row r="79" spans="1:10" x14ac:dyDescent="0.25">
      <c r="A79" s="3" t="s">
        <v>143</v>
      </c>
      <c r="B79" s="3" t="s">
        <v>111</v>
      </c>
      <c r="C79" s="3">
        <v>2125</v>
      </c>
      <c r="D79" s="3">
        <v>2128</v>
      </c>
      <c r="E79" s="3">
        <v>1207</v>
      </c>
      <c r="F79" s="3">
        <v>1047</v>
      </c>
      <c r="G79" s="3">
        <v>529</v>
      </c>
      <c r="H79" s="3">
        <v>549</v>
      </c>
      <c r="I79" s="3">
        <v>309</v>
      </c>
      <c r="J79" s="3">
        <v>491</v>
      </c>
    </row>
    <row r="80" spans="1:10" x14ac:dyDescent="0.25">
      <c r="A80" s="3" t="s">
        <v>144</v>
      </c>
      <c r="B80" s="3" t="s">
        <v>107</v>
      </c>
      <c r="C80" s="3">
        <v>46357</v>
      </c>
      <c r="D80" s="3">
        <v>40030</v>
      </c>
      <c r="E80" s="3">
        <v>24560</v>
      </c>
      <c r="F80" s="3">
        <v>27430</v>
      </c>
      <c r="G80" s="3">
        <v>15578</v>
      </c>
      <c r="H80" s="3">
        <v>15043</v>
      </c>
      <c r="I80" s="3">
        <v>12691</v>
      </c>
      <c r="J80" s="3">
        <v>8343</v>
      </c>
    </row>
    <row r="81" spans="1:10" x14ac:dyDescent="0.25">
      <c r="A81" s="3" t="s">
        <v>144</v>
      </c>
      <c r="B81" s="3" t="s">
        <v>108</v>
      </c>
      <c r="C81" s="3">
        <v>25719</v>
      </c>
      <c r="D81" s="3">
        <v>26898</v>
      </c>
      <c r="E81" s="3">
        <v>16039</v>
      </c>
      <c r="F81" s="3">
        <v>13968</v>
      </c>
      <c r="G81" s="3">
        <v>7610</v>
      </c>
      <c r="H81" s="3">
        <v>9620</v>
      </c>
      <c r="I81" s="3">
        <v>10978</v>
      </c>
      <c r="J81" s="3">
        <v>7619</v>
      </c>
    </row>
    <row r="82" spans="1:10" x14ac:dyDescent="0.25">
      <c r="A82" s="3" t="s">
        <v>144</v>
      </c>
      <c r="B82" s="3" t="s">
        <v>109</v>
      </c>
      <c r="C82" s="3">
        <v>14014</v>
      </c>
      <c r="D82" s="3">
        <v>16757</v>
      </c>
      <c r="E82" s="3">
        <v>10322</v>
      </c>
      <c r="F82" s="3">
        <v>8591</v>
      </c>
      <c r="G82" s="3">
        <v>4569</v>
      </c>
      <c r="H82" s="3">
        <v>5949</v>
      </c>
      <c r="I82" s="3">
        <v>6008</v>
      </c>
      <c r="J82" s="3">
        <v>6139</v>
      </c>
    </row>
    <row r="83" spans="1:10" x14ac:dyDescent="0.25">
      <c r="A83" s="3" t="s">
        <v>144</v>
      </c>
      <c r="B83" s="3" t="s">
        <v>110</v>
      </c>
      <c r="C83" s="3">
        <v>15187</v>
      </c>
      <c r="D83" s="3">
        <v>12817</v>
      </c>
      <c r="E83" s="3">
        <v>7336</v>
      </c>
      <c r="F83" s="3">
        <v>13688</v>
      </c>
      <c r="G83" s="3">
        <v>1964</v>
      </c>
      <c r="H83" s="3">
        <v>5525</v>
      </c>
      <c r="I83" s="3">
        <v>3979</v>
      </c>
      <c r="J83" s="3">
        <v>3915</v>
      </c>
    </row>
    <row r="84" spans="1:10" x14ac:dyDescent="0.25">
      <c r="A84" s="3" t="s">
        <v>144</v>
      </c>
      <c r="B84" s="3" t="s">
        <v>111</v>
      </c>
      <c r="C84" s="3">
        <v>6969</v>
      </c>
      <c r="D84" s="3">
        <v>7964</v>
      </c>
      <c r="E84" s="3">
        <v>3370</v>
      </c>
      <c r="F84" s="3">
        <v>8232</v>
      </c>
      <c r="G84" s="3">
        <v>2148</v>
      </c>
      <c r="H84" s="3">
        <v>5838</v>
      </c>
      <c r="I84" s="3">
        <v>3805</v>
      </c>
      <c r="J84" s="3">
        <v>2800</v>
      </c>
    </row>
    <row r="85" spans="1:10" x14ac:dyDescent="0.25">
      <c r="A85" s="3" t="s">
        <v>145</v>
      </c>
      <c r="B85" s="3" t="s">
        <v>107</v>
      </c>
      <c r="C85" s="3"/>
      <c r="D85" s="3"/>
      <c r="E85" s="3">
        <v>5799</v>
      </c>
      <c r="F85" s="3">
        <v>2119</v>
      </c>
      <c r="G85" s="3">
        <v>551</v>
      </c>
      <c r="H85" s="3">
        <v>4338</v>
      </c>
      <c r="I85" s="3">
        <v>9733</v>
      </c>
      <c r="J85" s="3">
        <v>874</v>
      </c>
    </row>
    <row r="86" spans="1:10" x14ac:dyDescent="0.25">
      <c r="A86" s="3" t="s">
        <v>145</v>
      </c>
      <c r="B86" s="3" t="s">
        <v>108</v>
      </c>
      <c r="C86" s="3"/>
      <c r="D86" s="3"/>
      <c r="E86" s="3">
        <v>3823</v>
      </c>
      <c r="F86" s="3">
        <v>2474</v>
      </c>
      <c r="G86" s="3">
        <v>127</v>
      </c>
      <c r="H86" s="3">
        <v>3744</v>
      </c>
      <c r="I86" s="3">
        <v>8420</v>
      </c>
      <c r="J86" s="3">
        <v>1419</v>
      </c>
    </row>
    <row r="87" spans="1:10" x14ac:dyDescent="0.25">
      <c r="A87" s="3" t="s">
        <v>145</v>
      </c>
      <c r="B87" s="3" t="s">
        <v>109</v>
      </c>
      <c r="C87" s="3"/>
      <c r="D87" s="3"/>
      <c r="E87" s="3">
        <v>4569</v>
      </c>
      <c r="F87" s="3">
        <v>1641</v>
      </c>
      <c r="G87" s="3">
        <v>148</v>
      </c>
      <c r="H87" s="3">
        <v>3013</v>
      </c>
      <c r="I87" s="3">
        <v>7087</v>
      </c>
      <c r="J87" s="3">
        <v>1806</v>
      </c>
    </row>
    <row r="88" spans="1:10" x14ac:dyDescent="0.25">
      <c r="A88" s="3" t="s">
        <v>145</v>
      </c>
      <c r="B88" s="3" t="s">
        <v>110</v>
      </c>
      <c r="C88" s="3"/>
      <c r="D88" s="3"/>
      <c r="E88" s="3">
        <v>5105</v>
      </c>
      <c r="F88" s="3">
        <v>1826</v>
      </c>
      <c r="G88" s="3">
        <v>99</v>
      </c>
      <c r="H88" s="3">
        <v>3980</v>
      </c>
      <c r="I88" s="3">
        <v>4082</v>
      </c>
      <c r="J88" s="3">
        <v>799</v>
      </c>
    </row>
    <row r="89" spans="1:10" x14ac:dyDescent="0.25">
      <c r="A89" s="3" t="s">
        <v>145</v>
      </c>
      <c r="B89" s="3" t="s">
        <v>111</v>
      </c>
      <c r="C89" s="3"/>
      <c r="D89" s="3"/>
      <c r="E89" s="3">
        <v>540</v>
      </c>
      <c r="F89" s="3">
        <v>461</v>
      </c>
      <c r="G89" s="3">
        <v>44</v>
      </c>
      <c r="H89" s="3">
        <v>1872</v>
      </c>
      <c r="I89" s="3">
        <v>2575</v>
      </c>
      <c r="J89" s="3">
        <v>1754</v>
      </c>
    </row>
    <row r="92" spans="1:10" x14ac:dyDescent="0.25">
      <c r="A92" s="31" t="s">
        <v>80</v>
      </c>
      <c r="B92" s="31"/>
      <c r="C92" s="31"/>
      <c r="D92" s="31"/>
      <c r="E92" s="31"/>
      <c r="F92" s="31"/>
      <c r="G92" s="31"/>
      <c r="H92" s="31"/>
      <c r="I92" s="31"/>
      <c r="J92" s="31"/>
    </row>
    <row r="93" spans="1:10" x14ac:dyDescent="0.25">
      <c r="A93" s="4" t="s">
        <v>64</v>
      </c>
      <c r="B93" s="4" t="s">
        <v>5</v>
      </c>
      <c r="C93" s="4" t="s">
        <v>65</v>
      </c>
      <c r="D93" s="4" t="s">
        <v>66</v>
      </c>
      <c r="E93" s="4" t="s">
        <v>67</v>
      </c>
      <c r="F93" s="4" t="s">
        <v>68</v>
      </c>
      <c r="G93" s="4" t="s">
        <v>69</v>
      </c>
      <c r="H93" s="4" t="s">
        <v>70</v>
      </c>
      <c r="I93" s="4" t="s">
        <v>71</v>
      </c>
      <c r="J93" s="4" t="s">
        <v>72</v>
      </c>
    </row>
    <row r="94" spans="1:10" x14ac:dyDescent="0.25">
      <c r="A94" s="3" t="s">
        <v>141</v>
      </c>
      <c r="B94" s="3" t="s">
        <v>107</v>
      </c>
      <c r="C94" s="3">
        <v>16237</v>
      </c>
      <c r="D94" s="3">
        <v>16915</v>
      </c>
      <c r="E94" s="3">
        <v>11455</v>
      </c>
      <c r="F94" s="3">
        <v>13882</v>
      </c>
      <c r="G94" s="3">
        <v>18505</v>
      </c>
      <c r="H94" s="3">
        <v>15311</v>
      </c>
      <c r="I94" s="3">
        <v>13472</v>
      </c>
      <c r="J94" s="3">
        <v>17001</v>
      </c>
    </row>
    <row r="95" spans="1:10" x14ac:dyDescent="0.25">
      <c r="A95" s="3" t="s">
        <v>141</v>
      </c>
      <c r="B95" s="3" t="s">
        <v>108</v>
      </c>
      <c r="C95" s="3">
        <v>13974</v>
      </c>
      <c r="D95" s="3">
        <v>14239</v>
      </c>
      <c r="E95" s="3">
        <v>10940</v>
      </c>
      <c r="F95" s="3">
        <v>13206</v>
      </c>
      <c r="G95" s="3">
        <v>16775</v>
      </c>
      <c r="H95" s="3">
        <v>14039</v>
      </c>
      <c r="I95" s="3">
        <v>13120</v>
      </c>
      <c r="J95" s="3">
        <v>15591</v>
      </c>
    </row>
    <row r="96" spans="1:10" x14ac:dyDescent="0.25">
      <c r="A96" s="3" t="s">
        <v>141</v>
      </c>
      <c r="B96" s="3" t="s">
        <v>109</v>
      </c>
      <c r="C96" s="3">
        <v>13072</v>
      </c>
      <c r="D96" s="3">
        <v>13478</v>
      </c>
      <c r="E96" s="3">
        <v>10635</v>
      </c>
      <c r="F96" s="3">
        <v>12776</v>
      </c>
      <c r="G96" s="3">
        <v>16051</v>
      </c>
      <c r="H96" s="3">
        <v>13733</v>
      </c>
      <c r="I96" s="3">
        <v>12334</v>
      </c>
      <c r="J96" s="3">
        <v>14209</v>
      </c>
    </row>
    <row r="97" spans="1:10" x14ac:dyDescent="0.25">
      <c r="A97" s="3" t="s">
        <v>141</v>
      </c>
      <c r="B97" s="3" t="s">
        <v>110</v>
      </c>
      <c r="C97" s="3">
        <v>10988</v>
      </c>
      <c r="D97" s="3">
        <v>10784</v>
      </c>
      <c r="E97" s="3">
        <v>10695</v>
      </c>
      <c r="F97" s="3">
        <v>11688</v>
      </c>
      <c r="G97" s="3">
        <v>14520</v>
      </c>
      <c r="H97" s="3">
        <v>12505</v>
      </c>
      <c r="I97" s="3">
        <v>11553</v>
      </c>
      <c r="J97" s="3">
        <v>12897</v>
      </c>
    </row>
    <row r="98" spans="1:10" x14ac:dyDescent="0.25">
      <c r="A98" s="3" t="s">
        <v>141</v>
      </c>
      <c r="B98" s="3" t="s">
        <v>111</v>
      </c>
      <c r="C98" s="3">
        <v>8351</v>
      </c>
      <c r="D98" s="3">
        <v>7300</v>
      </c>
      <c r="E98" s="3">
        <v>8949</v>
      </c>
      <c r="F98" s="3">
        <v>9097</v>
      </c>
      <c r="G98" s="3">
        <v>12288</v>
      </c>
      <c r="H98" s="3">
        <v>10965</v>
      </c>
      <c r="I98" s="3">
        <v>9308</v>
      </c>
      <c r="J98" s="3">
        <v>9525</v>
      </c>
    </row>
    <row r="99" spans="1:10" x14ac:dyDescent="0.25">
      <c r="A99" s="3" t="s">
        <v>142</v>
      </c>
      <c r="B99" s="3" t="s">
        <v>107</v>
      </c>
      <c r="C99" s="3">
        <v>3286</v>
      </c>
      <c r="D99" s="3">
        <v>2433</v>
      </c>
      <c r="E99" s="3">
        <v>1734</v>
      </c>
      <c r="F99" s="3">
        <v>1824</v>
      </c>
      <c r="G99" s="3">
        <v>1932</v>
      </c>
      <c r="H99" s="3">
        <v>1284</v>
      </c>
      <c r="I99" s="3">
        <v>808</v>
      </c>
      <c r="J99" s="3">
        <v>878</v>
      </c>
    </row>
    <row r="100" spans="1:10" x14ac:dyDescent="0.25">
      <c r="A100" s="3" t="s">
        <v>142</v>
      </c>
      <c r="B100" s="3" t="s">
        <v>108</v>
      </c>
      <c r="C100" s="3">
        <v>2078</v>
      </c>
      <c r="D100" s="3">
        <v>1714</v>
      </c>
      <c r="E100" s="3">
        <v>1322</v>
      </c>
      <c r="F100" s="3">
        <v>1311</v>
      </c>
      <c r="G100" s="3">
        <v>1278</v>
      </c>
      <c r="H100" s="3">
        <v>976</v>
      </c>
      <c r="I100" s="3">
        <v>742</v>
      </c>
      <c r="J100" s="3">
        <v>693</v>
      </c>
    </row>
    <row r="101" spans="1:10" x14ac:dyDescent="0.25">
      <c r="A101" s="3" t="s">
        <v>142</v>
      </c>
      <c r="B101" s="3" t="s">
        <v>109</v>
      </c>
      <c r="C101" s="3">
        <v>1030</v>
      </c>
      <c r="D101" s="3">
        <v>1042</v>
      </c>
      <c r="E101" s="3">
        <v>795</v>
      </c>
      <c r="F101" s="3">
        <v>734</v>
      </c>
      <c r="G101" s="3">
        <v>759</v>
      </c>
      <c r="H101" s="3">
        <v>519</v>
      </c>
      <c r="I101" s="3">
        <v>399</v>
      </c>
      <c r="J101" s="3">
        <v>386</v>
      </c>
    </row>
    <row r="102" spans="1:10" x14ac:dyDescent="0.25">
      <c r="A102" s="3" t="s">
        <v>142</v>
      </c>
      <c r="B102" s="3" t="s">
        <v>110</v>
      </c>
      <c r="C102" s="3">
        <v>519</v>
      </c>
      <c r="D102" s="3">
        <v>435</v>
      </c>
      <c r="E102" s="3">
        <v>420</v>
      </c>
      <c r="F102" s="3">
        <v>312</v>
      </c>
      <c r="G102" s="3">
        <v>304</v>
      </c>
      <c r="H102" s="3">
        <v>253</v>
      </c>
      <c r="I102" s="3">
        <v>148</v>
      </c>
      <c r="J102" s="3">
        <v>152</v>
      </c>
    </row>
    <row r="103" spans="1:10" x14ac:dyDescent="0.25">
      <c r="A103" s="3" t="s">
        <v>142</v>
      </c>
      <c r="B103" s="3" t="s">
        <v>111</v>
      </c>
      <c r="C103" s="3">
        <v>100</v>
      </c>
      <c r="D103" s="3">
        <v>101</v>
      </c>
      <c r="E103" s="3">
        <v>108</v>
      </c>
      <c r="F103" s="3">
        <v>86</v>
      </c>
      <c r="G103" s="3">
        <v>78</v>
      </c>
      <c r="H103" s="3">
        <v>64</v>
      </c>
      <c r="I103" s="3">
        <v>40</v>
      </c>
      <c r="J103" s="3">
        <v>35</v>
      </c>
    </row>
    <row r="104" spans="1:10" x14ac:dyDescent="0.25">
      <c r="A104" s="3" t="s">
        <v>143</v>
      </c>
      <c r="B104" s="3" t="s">
        <v>107</v>
      </c>
      <c r="C104" s="3">
        <v>1173</v>
      </c>
      <c r="D104" s="3">
        <v>743</v>
      </c>
      <c r="E104" s="3">
        <v>591</v>
      </c>
      <c r="F104" s="3">
        <v>541</v>
      </c>
      <c r="G104" s="3">
        <v>511</v>
      </c>
      <c r="H104" s="3">
        <v>363</v>
      </c>
      <c r="I104" s="3">
        <v>180</v>
      </c>
      <c r="J104" s="3">
        <v>223</v>
      </c>
    </row>
    <row r="105" spans="1:10" x14ac:dyDescent="0.25">
      <c r="A105" s="3" t="s">
        <v>143</v>
      </c>
      <c r="B105" s="3" t="s">
        <v>108</v>
      </c>
      <c r="C105" s="3">
        <v>533</v>
      </c>
      <c r="D105" s="3">
        <v>409</v>
      </c>
      <c r="E105" s="3">
        <v>299</v>
      </c>
      <c r="F105" s="3">
        <v>262</v>
      </c>
      <c r="G105" s="3">
        <v>260</v>
      </c>
      <c r="H105" s="3">
        <v>192</v>
      </c>
      <c r="I105" s="3">
        <v>137</v>
      </c>
      <c r="J105" s="3">
        <v>130</v>
      </c>
    </row>
    <row r="106" spans="1:10" x14ac:dyDescent="0.25">
      <c r="A106" s="3" t="s">
        <v>143</v>
      </c>
      <c r="B106" s="3" t="s">
        <v>109</v>
      </c>
      <c r="C106" s="3">
        <v>237</v>
      </c>
      <c r="D106" s="3">
        <v>204</v>
      </c>
      <c r="E106" s="3">
        <v>186</v>
      </c>
      <c r="F106" s="3">
        <v>119</v>
      </c>
      <c r="G106" s="3">
        <v>126</v>
      </c>
      <c r="H106" s="3">
        <v>105</v>
      </c>
      <c r="I106" s="3">
        <v>55</v>
      </c>
      <c r="J106" s="3">
        <v>57</v>
      </c>
    </row>
    <row r="107" spans="1:10" x14ac:dyDescent="0.25">
      <c r="A107" s="3" t="s">
        <v>143</v>
      </c>
      <c r="B107" s="3" t="s">
        <v>110</v>
      </c>
      <c r="C107" s="3">
        <v>114</v>
      </c>
      <c r="D107" s="3">
        <v>82</v>
      </c>
      <c r="E107" s="3">
        <v>60</v>
      </c>
      <c r="F107" s="3">
        <v>54</v>
      </c>
      <c r="G107" s="3">
        <v>43</v>
      </c>
      <c r="H107" s="3">
        <v>29</v>
      </c>
      <c r="I107" s="3">
        <v>15</v>
      </c>
      <c r="J107" s="3">
        <v>12</v>
      </c>
    </row>
    <row r="108" spans="1:10" x14ac:dyDescent="0.25">
      <c r="A108" s="3" t="s">
        <v>143</v>
      </c>
      <c r="B108" s="3" t="s">
        <v>111</v>
      </c>
      <c r="C108" s="3">
        <v>26</v>
      </c>
      <c r="D108" s="3">
        <v>15</v>
      </c>
      <c r="E108" s="3">
        <v>10</v>
      </c>
      <c r="F108" s="3">
        <v>11</v>
      </c>
      <c r="G108" s="3">
        <v>5</v>
      </c>
      <c r="H108" s="3">
        <v>8</v>
      </c>
      <c r="I108" s="3">
        <v>2</v>
      </c>
      <c r="J108" s="3">
        <v>3</v>
      </c>
    </row>
    <row r="109" spans="1:10" x14ac:dyDescent="0.25">
      <c r="A109" s="3" t="s">
        <v>144</v>
      </c>
      <c r="B109" s="3" t="s">
        <v>107</v>
      </c>
      <c r="C109" s="3">
        <v>949</v>
      </c>
      <c r="D109" s="3">
        <v>748</v>
      </c>
      <c r="E109" s="3">
        <v>340</v>
      </c>
      <c r="F109" s="3">
        <v>376</v>
      </c>
      <c r="G109" s="3">
        <v>240</v>
      </c>
      <c r="H109" s="3">
        <v>168</v>
      </c>
      <c r="I109" s="3">
        <v>121</v>
      </c>
      <c r="J109" s="3">
        <v>88</v>
      </c>
    </row>
    <row r="110" spans="1:10" x14ac:dyDescent="0.25">
      <c r="A110" s="3" t="s">
        <v>144</v>
      </c>
      <c r="B110" s="3" t="s">
        <v>108</v>
      </c>
      <c r="C110" s="3">
        <v>415</v>
      </c>
      <c r="D110" s="3">
        <v>377</v>
      </c>
      <c r="E110" s="3">
        <v>172</v>
      </c>
      <c r="F110" s="3">
        <v>151</v>
      </c>
      <c r="G110" s="3">
        <v>103</v>
      </c>
      <c r="H110" s="3">
        <v>104</v>
      </c>
      <c r="I110" s="3">
        <v>78</v>
      </c>
      <c r="J110" s="3">
        <v>53</v>
      </c>
    </row>
    <row r="111" spans="1:10" x14ac:dyDescent="0.25">
      <c r="A111" s="3" t="s">
        <v>144</v>
      </c>
      <c r="B111" s="3" t="s">
        <v>109</v>
      </c>
      <c r="C111" s="3">
        <v>227</v>
      </c>
      <c r="D111" s="3">
        <v>214</v>
      </c>
      <c r="E111" s="3">
        <v>102</v>
      </c>
      <c r="F111" s="3">
        <v>98</v>
      </c>
      <c r="G111" s="3">
        <v>52</v>
      </c>
      <c r="H111" s="3">
        <v>53</v>
      </c>
      <c r="I111" s="3">
        <v>38</v>
      </c>
      <c r="J111" s="3">
        <v>35</v>
      </c>
    </row>
    <row r="112" spans="1:10" x14ac:dyDescent="0.25">
      <c r="A112" s="3" t="s">
        <v>144</v>
      </c>
      <c r="B112" s="3" t="s">
        <v>110</v>
      </c>
      <c r="C112" s="3">
        <v>203</v>
      </c>
      <c r="D112" s="3">
        <v>151</v>
      </c>
      <c r="E112" s="3">
        <v>61</v>
      </c>
      <c r="F112" s="3">
        <v>67</v>
      </c>
      <c r="G112" s="3">
        <v>24</v>
      </c>
      <c r="H112" s="3">
        <v>49</v>
      </c>
      <c r="I112" s="3">
        <v>31</v>
      </c>
      <c r="J112" s="3">
        <v>23</v>
      </c>
    </row>
    <row r="113" spans="1:10" x14ac:dyDescent="0.25">
      <c r="A113" s="3" t="s">
        <v>144</v>
      </c>
      <c r="B113" s="3" t="s">
        <v>111</v>
      </c>
      <c r="C113" s="3">
        <v>88</v>
      </c>
      <c r="D113" s="3">
        <v>76</v>
      </c>
      <c r="E113" s="3">
        <v>24</v>
      </c>
      <c r="F113" s="3">
        <v>45</v>
      </c>
      <c r="G113" s="3">
        <v>19</v>
      </c>
      <c r="H113" s="3">
        <v>45</v>
      </c>
      <c r="I113" s="3">
        <v>14</v>
      </c>
      <c r="J113" s="3">
        <v>16</v>
      </c>
    </row>
    <row r="114" spans="1:10" x14ac:dyDescent="0.25">
      <c r="A114" s="3" t="s">
        <v>145</v>
      </c>
      <c r="B114" s="3" t="s">
        <v>107</v>
      </c>
      <c r="C114" s="3"/>
      <c r="D114" s="3"/>
      <c r="E114" s="3">
        <v>46</v>
      </c>
      <c r="F114" s="3">
        <v>21</v>
      </c>
      <c r="G114" s="3">
        <v>5</v>
      </c>
      <c r="H114" s="3">
        <v>44</v>
      </c>
      <c r="I114" s="3">
        <v>103</v>
      </c>
      <c r="J114" s="3">
        <v>11</v>
      </c>
    </row>
    <row r="115" spans="1:10" x14ac:dyDescent="0.25">
      <c r="A115" s="3" t="s">
        <v>145</v>
      </c>
      <c r="B115" s="3" t="s">
        <v>108</v>
      </c>
      <c r="C115" s="3"/>
      <c r="D115" s="3"/>
      <c r="E115" s="3">
        <v>45</v>
      </c>
      <c r="F115" s="3">
        <v>25</v>
      </c>
      <c r="G115" s="3">
        <v>2</v>
      </c>
      <c r="H115" s="3">
        <v>42</v>
      </c>
      <c r="I115" s="3">
        <v>81</v>
      </c>
      <c r="J115" s="3">
        <v>13</v>
      </c>
    </row>
    <row r="116" spans="1:10" x14ac:dyDescent="0.25">
      <c r="A116" s="3" t="s">
        <v>145</v>
      </c>
      <c r="B116" s="3" t="s">
        <v>109</v>
      </c>
      <c r="C116" s="3"/>
      <c r="D116" s="3"/>
      <c r="E116" s="3">
        <v>46</v>
      </c>
      <c r="F116" s="3">
        <v>15</v>
      </c>
      <c r="G116" s="3">
        <v>3</v>
      </c>
      <c r="H116" s="3">
        <v>37</v>
      </c>
      <c r="I116" s="3">
        <v>69</v>
      </c>
      <c r="J116" s="3">
        <v>10</v>
      </c>
    </row>
    <row r="117" spans="1:10" x14ac:dyDescent="0.25">
      <c r="A117" s="3" t="s">
        <v>145</v>
      </c>
      <c r="B117" s="3" t="s">
        <v>110</v>
      </c>
      <c r="C117" s="3"/>
      <c r="D117" s="3"/>
      <c r="E117" s="3">
        <v>35</v>
      </c>
      <c r="F117" s="3">
        <v>17</v>
      </c>
      <c r="G117" s="3">
        <v>2</v>
      </c>
      <c r="H117" s="3">
        <v>36</v>
      </c>
      <c r="I117" s="3">
        <v>41</v>
      </c>
      <c r="J117" s="3">
        <v>7</v>
      </c>
    </row>
    <row r="118" spans="1:10" x14ac:dyDescent="0.25">
      <c r="A118" s="3" t="s">
        <v>145</v>
      </c>
      <c r="B118" s="3" t="s">
        <v>111</v>
      </c>
      <c r="C118" s="3"/>
      <c r="D118" s="3"/>
      <c r="E118" s="3">
        <v>14</v>
      </c>
      <c r="F118" s="3">
        <v>7</v>
      </c>
      <c r="G118" s="3">
        <v>2</v>
      </c>
      <c r="H118" s="3">
        <v>24</v>
      </c>
      <c r="I118" s="3">
        <v>22</v>
      </c>
      <c r="J118" s="3">
        <v>8</v>
      </c>
    </row>
  </sheetData>
  <mergeCells count="4">
    <mergeCell ref="A5:J5"/>
    <mergeCell ref="A34:J34"/>
    <mergeCell ref="A63:J63"/>
    <mergeCell ref="A92:J92"/>
  </mergeCells>
  <pageMargins left="0.7" right="0.7" top="0.75" bottom="0.75" header="0.3" footer="0.3"/>
  <pageSetup paperSize="9" orientation="portrait" horizontalDpi="300" verticalDpi="30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J26"/>
  <sheetViews>
    <sheetView workbookViewId="0"/>
  </sheetViews>
  <sheetFormatPr baseColWidth="10" defaultColWidth="11.42578125" defaultRowHeight="15" x14ac:dyDescent="0.25"/>
  <cols>
    <col min="1" max="1" width="20.42578125" bestFit="1" customWidth="1"/>
    <col min="2" max="2" width="12.42578125" bestFit="1" customWidth="1"/>
  </cols>
  <sheetData>
    <row r="1" spans="1:10" x14ac:dyDescent="0.25">
      <c r="A1" s="5" t="str">
        <f>HYPERLINK("#'Indice'!A1", "Indice")</f>
        <v>Indice</v>
      </c>
    </row>
    <row r="2" spans="1:10" x14ac:dyDescent="0.25">
      <c r="A2" s="15" t="s">
        <v>146</v>
      </c>
    </row>
    <row r="3" spans="1:10" x14ac:dyDescent="0.25">
      <c r="A3" s="8" t="s">
        <v>62</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1" t="s">
        <v>147</v>
      </c>
      <c r="B7" s="1" t="s">
        <v>74</v>
      </c>
      <c r="C7" s="1">
        <v>80.989980853581798</v>
      </c>
      <c r="D7" s="1">
        <v>83.281814036514604</v>
      </c>
      <c r="E7" s="1">
        <v>83.455030645988302</v>
      </c>
      <c r="F7" s="1">
        <v>84.143773392978801</v>
      </c>
      <c r="G7" s="1">
        <v>83.023448014715399</v>
      </c>
      <c r="H7" s="1">
        <v>84.497849357308098</v>
      </c>
      <c r="I7" s="1">
        <v>81.353542304451494</v>
      </c>
      <c r="J7" s="1">
        <v>83.635727618938503</v>
      </c>
    </row>
    <row r="8" spans="1:10" x14ac:dyDescent="0.25">
      <c r="A8" s="1" t="s">
        <v>148</v>
      </c>
      <c r="B8" s="1" t="s">
        <v>74</v>
      </c>
      <c r="C8" s="1">
        <v>19.010019146418198</v>
      </c>
      <c r="D8" s="1">
        <v>16.7181859634854</v>
      </c>
      <c r="E8" s="1">
        <v>16.544969354011702</v>
      </c>
      <c r="F8" s="1">
        <v>15.856226607021201</v>
      </c>
      <c r="G8" s="1">
        <v>16.976551985284601</v>
      </c>
      <c r="H8" s="1">
        <v>15.5021506426919</v>
      </c>
      <c r="I8" s="1">
        <v>18.646457695548499</v>
      </c>
      <c r="J8" s="1">
        <v>16.3642723810615</v>
      </c>
    </row>
    <row r="11" spans="1:10" x14ac:dyDescent="0.25">
      <c r="A11" s="31" t="s">
        <v>78</v>
      </c>
      <c r="B11" s="31"/>
      <c r="C11" s="31"/>
      <c r="D11" s="31"/>
      <c r="E11" s="31"/>
      <c r="F11" s="31"/>
      <c r="G11" s="31"/>
      <c r="H11" s="31"/>
      <c r="I11" s="31"/>
      <c r="J11" s="31"/>
    </row>
    <row r="12" spans="1:10" x14ac:dyDescent="0.25">
      <c r="A12" s="4" t="s">
        <v>64</v>
      </c>
      <c r="B12" s="4" t="s">
        <v>5</v>
      </c>
      <c r="C12" s="4" t="s">
        <v>65</v>
      </c>
      <c r="D12" s="4" t="s">
        <v>66</v>
      </c>
      <c r="E12" s="4" t="s">
        <v>67</v>
      </c>
      <c r="F12" s="4" t="s">
        <v>68</v>
      </c>
      <c r="G12" s="4" t="s">
        <v>69</v>
      </c>
      <c r="H12" s="4" t="s">
        <v>70</v>
      </c>
      <c r="I12" s="4" t="s">
        <v>71</v>
      </c>
      <c r="J12" s="4" t="s">
        <v>72</v>
      </c>
    </row>
    <row r="13" spans="1:10" x14ac:dyDescent="0.25">
      <c r="A13" s="2" t="s">
        <v>147</v>
      </c>
      <c r="B13" s="2" t="s">
        <v>74</v>
      </c>
      <c r="C13" s="2">
        <v>0.31139483036430698</v>
      </c>
      <c r="D13" s="2">
        <v>0.307983233329154</v>
      </c>
      <c r="E13" s="2">
        <v>0.34650438948479301</v>
      </c>
      <c r="F13" s="2">
        <v>0.30742305002987003</v>
      </c>
      <c r="G13" s="2">
        <v>0.238848148513782</v>
      </c>
      <c r="H13" s="2">
        <v>0.23499788613982101</v>
      </c>
      <c r="I13" s="2">
        <v>0.275218800008388</v>
      </c>
      <c r="J13" s="2">
        <v>0.20490549864112301</v>
      </c>
    </row>
    <row r="14" spans="1:10" x14ac:dyDescent="0.25">
      <c r="A14" s="2" t="s">
        <v>148</v>
      </c>
      <c r="B14" s="2" t="s">
        <v>74</v>
      </c>
      <c r="C14" s="2">
        <v>0.31139483036430698</v>
      </c>
      <c r="D14" s="2">
        <v>0.307983233329154</v>
      </c>
      <c r="E14" s="2">
        <v>0.34650438948479301</v>
      </c>
      <c r="F14" s="2">
        <v>0.30742305002987003</v>
      </c>
      <c r="G14" s="2">
        <v>0.238848148513782</v>
      </c>
      <c r="H14" s="2">
        <v>0.23499788613982101</v>
      </c>
      <c r="I14" s="2">
        <v>0.275218800008388</v>
      </c>
      <c r="J14" s="2">
        <v>0.20490549864112301</v>
      </c>
    </row>
    <row r="17" spans="1:10" x14ac:dyDescent="0.25">
      <c r="A17" s="31" t="s">
        <v>79</v>
      </c>
      <c r="B17" s="31"/>
      <c r="C17" s="31"/>
      <c r="D17" s="31"/>
      <c r="E17" s="31"/>
      <c r="F17" s="31"/>
      <c r="G17" s="31"/>
      <c r="H17" s="31"/>
      <c r="I17" s="31"/>
      <c r="J17" s="31"/>
    </row>
    <row r="18" spans="1:10" x14ac:dyDescent="0.25">
      <c r="A18" s="4" t="s">
        <v>64</v>
      </c>
      <c r="B18" s="4" t="s">
        <v>5</v>
      </c>
      <c r="C18" s="4" t="s">
        <v>65</v>
      </c>
      <c r="D18" s="4" t="s">
        <v>66</v>
      </c>
      <c r="E18" s="4" t="s">
        <v>67</v>
      </c>
      <c r="F18" s="4" t="s">
        <v>68</v>
      </c>
      <c r="G18" s="4" t="s">
        <v>69</v>
      </c>
      <c r="H18" s="4" t="s">
        <v>70</v>
      </c>
      <c r="I18" s="4" t="s">
        <v>71</v>
      </c>
      <c r="J18" s="4" t="s">
        <v>72</v>
      </c>
    </row>
    <row r="19" spans="1:10" x14ac:dyDescent="0.25">
      <c r="A19" s="3" t="s">
        <v>147</v>
      </c>
      <c r="B19" s="3" t="s">
        <v>74</v>
      </c>
      <c r="C19" s="3">
        <v>3588760</v>
      </c>
      <c r="D19" s="3">
        <v>3985253</v>
      </c>
      <c r="E19" s="3">
        <v>4254449</v>
      </c>
      <c r="F19" s="3">
        <v>4561179</v>
      </c>
      <c r="G19" s="3">
        <v>4683273</v>
      </c>
      <c r="H19" s="3">
        <v>5067963</v>
      </c>
      <c r="I19" s="3">
        <v>5398028</v>
      </c>
      <c r="J19" s="3">
        <v>5852906</v>
      </c>
    </row>
    <row r="20" spans="1:10" x14ac:dyDescent="0.25">
      <c r="A20" s="3" t="s">
        <v>148</v>
      </c>
      <c r="B20" s="3" t="s">
        <v>74</v>
      </c>
      <c r="C20" s="3">
        <v>842356</v>
      </c>
      <c r="D20" s="3">
        <v>800009</v>
      </c>
      <c r="E20" s="3">
        <v>843445</v>
      </c>
      <c r="F20" s="3">
        <v>859518</v>
      </c>
      <c r="G20" s="3">
        <v>957631</v>
      </c>
      <c r="H20" s="3">
        <v>929779</v>
      </c>
      <c r="I20" s="3">
        <v>1237243</v>
      </c>
      <c r="J20" s="3">
        <v>1145187</v>
      </c>
    </row>
    <row r="23" spans="1:10" x14ac:dyDescent="0.25">
      <c r="A23" s="31" t="s">
        <v>80</v>
      </c>
      <c r="B23" s="31"/>
      <c r="C23" s="31"/>
      <c r="D23" s="31"/>
      <c r="E23" s="31"/>
      <c r="F23" s="31"/>
      <c r="G23" s="31"/>
      <c r="H23" s="31"/>
      <c r="I23" s="31"/>
      <c r="J23" s="31"/>
    </row>
    <row r="24" spans="1:10" x14ac:dyDescent="0.25">
      <c r="A24" s="4" t="s">
        <v>64</v>
      </c>
      <c r="B24" s="4" t="s">
        <v>5</v>
      </c>
      <c r="C24" s="4" t="s">
        <v>65</v>
      </c>
      <c r="D24" s="4" t="s">
        <v>66</v>
      </c>
      <c r="E24" s="4" t="s">
        <v>67</v>
      </c>
      <c r="F24" s="4" t="s">
        <v>68</v>
      </c>
      <c r="G24" s="4" t="s">
        <v>69</v>
      </c>
      <c r="H24" s="4" t="s">
        <v>70</v>
      </c>
      <c r="I24" s="4" t="s">
        <v>71</v>
      </c>
      <c r="J24" s="4" t="s">
        <v>72</v>
      </c>
    </row>
    <row r="25" spans="1:10" x14ac:dyDescent="0.25">
      <c r="A25" s="3" t="s">
        <v>147</v>
      </c>
      <c r="B25" s="3" t="s">
        <v>74</v>
      </c>
      <c r="C25" s="3">
        <v>60514</v>
      </c>
      <c r="D25" s="3">
        <v>59883</v>
      </c>
      <c r="E25" s="3">
        <v>48980</v>
      </c>
      <c r="F25" s="3">
        <v>55993</v>
      </c>
      <c r="G25" s="3">
        <v>69898</v>
      </c>
      <c r="H25" s="3">
        <v>60400</v>
      </c>
      <c r="I25" s="3">
        <v>50642</v>
      </c>
      <c r="J25" s="3">
        <v>59923</v>
      </c>
    </row>
    <row r="26" spans="1:10" x14ac:dyDescent="0.25">
      <c r="A26" s="3" t="s">
        <v>148</v>
      </c>
      <c r="B26" s="3" t="s">
        <v>74</v>
      </c>
      <c r="C26" s="3">
        <v>13144</v>
      </c>
      <c r="D26" s="3">
        <v>11577</v>
      </c>
      <c r="E26" s="3">
        <v>10104</v>
      </c>
      <c r="F26" s="3">
        <v>10732</v>
      </c>
      <c r="G26" s="3">
        <v>13989</v>
      </c>
      <c r="H26" s="3">
        <v>10548</v>
      </c>
      <c r="I26" s="3">
        <v>12269</v>
      </c>
      <c r="J26" s="3">
        <v>12133</v>
      </c>
    </row>
  </sheetData>
  <mergeCells count="4">
    <mergeCell ref="A5:J5"/>
    <mergeCell ref="A11:J11"/>
    <mergeCell ref="A17:J17"/>
    <mergeCell ref="A23:J23"/>
  </mergeCells>
  <pageMargins left="0.7" right="0.7" top="0.75" bottom="0.75" header="0.3" footer="0.3"/>
  <pageSetup paperSize="9" orientation="portrait" horizontalDpi="300" verticalDpi="30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J34"/>
  <sheetViews>
    <sheetView workbookViewId="0"/>
  </sheetViews>
  <sheetFormatPr baseColWidth="10" defaultColWidth="11.42578125" defaultRowHeight="15" x14ac:dyDescent="0.25"/>
  <cols>
    <col min="1" max="1" width="20.42578125" bestFit="1" customWidth="1"/>
    <col min="2" max="2" width="12.42578125" bestFit="1" customWidth="1"/>
  </cols>
  <sheetData>
    <row r="1" spans="1:10" x14ac:dyDescent="0.25">
      <c r="A1" s="5" t="str">
        <f>HYPERLINK("#'Indice'!A1", "Indice")</f>
        <v>Indice</v>
      </c>
    </row>
    <row r="2" spans="1:10" x14ac:dyDescent="0.25">
      <c r="A2" s="15" t="s">
        <v>146</v>
      </c>
    </row>
    <row r="3" spans="1:10" x14ac:dyDescent="0.25">
      <c r="A3" s="8" t="s">
        <v>62</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1" t="s">
        <v>147</v>
      </c>
      <c r="B7" s="1" t="s">
        <v>81</v>
      </c>
      <c r="C7" s="1">
        <v>80.493915081024198</v>
      </c>
      <c r="D7" s="1">
        <v>82.862854003906193</v>
      </c>
      <c r="E7" s="1">
        <v>83.114850521087604</v>
      </c>
      <c r="F7" s="1">
        <v>83.847451210022001</v>
      </c>
      <c r="G7" s="1">
        <v>82.550567388534503</v>
      </c>
      <c r="H7" s="1">
        <v>84.188783168792696</v>
      </c>
      <c r="I7" s="1">
        <v>81.239247322082505</v>
      </c>
      <c r="J7" s="1">
        <v>83.489614725112901</v>
      </c>
    </row>
    <row r="8" spans="1:10" x14ac:dyDescent="0.25">
      <c r="A8" s="1" t="s">
        <v>147</v>
      </c>
      <c r="B8" s="1" t="s">
        <v>82</v>
      </c>
      <c r="C8" s="1">
        <v>84.246051311492906</v>
      </c>
      <c r="D8" s="1">
        <v>86.115217208862305</v>
      </c>
      <c r="E8" s="1">
        <v>85.826557874679594</v>
      </c>
      <c r="F8" s="1">
        <v>86.262071132659898</v>
      </c>
      <c r="G8" s="1">
        <v>86.384540796279893</v>
      </c>
      <c r="H8" s="1">
        <v>86.823970079421997</v>
      </c>
      <c r="I8" s="1">
        <v>82.268351316451998</v>
      </c>
      <c r="J8" s="1">
        <v>84.761190414428697</v>
      </c>
    </row>
    <row r="9" spans="1:10" x14ac:dyDescent="0.25">
      <c r="A9" s="1" t="s">
        <v>148</v>
      </c>
      <c r="B9" s="1" t="s">
        <v>81</v>
      </c>
      <c r="C9" s="1">
        <v>19.506084918975802</v>
      </c>
      <c r="D9" s="1">
        <v>17.1371459960938</v>
      </c>
      <c r="E9" s="1">
        <v>16.885150969028501</v>
      </c>
      <c r="F9" s="1">
        <v>16.152547299861901</v>
      </c>
      <c r="G9" s="1">
        <v>17.4494326114655</v>
      </c>
      <c r="H9" s="1">
        <v>15.8112183213234</v>
      </c>
      <c r="I9" s="1">
        <v>18.760749697685199</v>
      </c>
      <c r="J9" s="1">
        <v>16.510383784771001</v>
      </c>
    </row>
    <row r="10" spans="1:10" x14ac:dyDescent="0.25">
      <c r="A10" s="1" t="s">
        <v>148</v>
      </c>
      <c r="B10" s="1" t="s">
        <v>82</v>
      </c>
      <c r="C10" s="1">
        <v>15.753950178623199</v>
      </c>
      <c r="D10" s="1">
        <v>13.8847842812538</v>
      </c>
      <c r="E10" s="1">
        <v>14.1734436154366</v>
      </c>
      <c r="F10" s="1">
        <v>13.7379288673401</v>
      </c>
      <c r="G10" s="1">
        <v>13.615457713604</v>
      </c>
      <c r="H10" s="1">
        <v>13.176031410694099</v>
      </c>
      <c r="I10" s="1">
        <v>17.731648683547999</v>
      </c>
      <c r="J10" s="1">
        <v>15.2388080954552</v>
      </c>
    </row>
    <row r="13" spans="1:10" x14ac:dyDescent="0.25">
      <c r="A13" s="31" t="s">
        <v>78</v>
      </c>
      <c r="B13" s="31"/>
      <c r="C13" s="31"/>
      <c r="D13" s="31"/>
      <c r="E13" s="31"/>
      <c r="F13" s="31"/>
      <c r="G13" s="31"/>
      <c r="H13" s="31"/>
      <c r="I13" s="31"/>
      <c r="J13" s="31"/>
    </row>
    <row r="14" spans="1:10" x14ac:dyDescent="0.25">
      <c r="A14" s="4" t="s">
        <v>64</v>
      </c>
      <c r="B14" s="4" t="s">
        <v>5</v>
      </c>
      <c r="C14" s="4" t="s">
        <v>65</v>
      </c>
      <c r="D14" s="4" t="s">
        <v>66</v>
      </c>
      <c r="E14" s="4" t="s">
        <v>67</v>
      </c>
      <c r="F14" s="4" t="s">
        <v>68</v>
      </c>
      <c r="G14" s="4" t="s">
        <v>69</v>
      </c>
      <c r="H14" s="4" t="s">
        <v>70</v>
      </c>
      <c r="I14" s="4" t="s">
        <v>71</v>
      </c>
      <c r="J14" s="4" t="s">
        <v>72</v>
      </c>
    </row>
    <row r="15" spans="1:10" x14ac:dyDescent="0.25">
      <c r="A15" s="2" t="s">
        <v>147</v>
      </c>
      <c r="B15" s="2" t="s">
        <v>81</v>
      </c>
      <c r="C15" s="2">
        <v>0.35711196251213601</v>
      </c>
      <c r="D15" s="2">
        <v>0.34445510245859601</v>
      </c>
      <c r="E15" s="2">
        <v>0.39136568084359202</v>
      </c>
      <c r="F15" s="2">
        <v>0.34621139056980599</v>
      </c>
      <c r="G15" s="2">
        <v>0.26749677490443002</v>
      </c>
      <c r="H15" s="2">
        <v>0.26046105194836899</v>
      </c>
      <c r="I15" s="2">
        <v>0.29944472480565298</v>
      </c>
      <c r="J15" s="2">
        <v>0.226542050950229</v>
      </c>
    </row>
    <row r="16" spans="1:10" x14ac:dyDescent="0.25">
      <c r="A16" s="2" t="s">
        <v>147</v>
      </c>
      <c r="B16" s="2" t="s">
        <v>82</v>
      </c>
      <c r="C16" s="2">
        <v>0.298452866263688</v>
      </c>
      <c r="D16" s="2">
        <v>0.48966207541525397</v>
      </c>
      <c r="E16" s="2">
        <v>0.42112576775252802</v>
      </c>
      <c r="F16" s="2">
        <v>0.38836877793073699</v>
      </c>
      <c r="G16" s="2">
        <v>0.39002313278615502</v>
      </c>
      <c r="H16" s="2">
        <v>0.410293554887176</v>
      </c>
      <c r="I16" s="2">
        <v>0.64883385784923997</v>
      </c>
      <c r="J16" s="2">
        <v>0.37389704957604403</v>
      </c>
    </row>
    <row r="17" spans="1:10" x14ac:dyDescent="0.25">
      <c r="A17" s="2" t="s">
        <v>148</v>
      </c>
      <c r="B17" s="2" t="s">
        <v>81</v>
      </c>
      <c r="C17" s="2">
        <v>0.35711196251213601</v>
      </c>
      <c r="D17" s="2">
        <v>0.34445510245859601</v>
      </c>
      <c r="E17" s="2">
        <v>0.39136568084359202</v>
      </c>
      <c r="F17" s="2">
        <v>0.34621139056980599</v>
      </c>
      <c r="G17" s="2">
        <v>0.26749677490443002</v>
      </c>
      <c r="H17" s="2">
        <v>0.26046105194836899</v>
      </c>
      <c r="I17" s="2">
        <v>0.29944472480565298</v>
      </c>
      <c r="J17" s="2">
        <v>0.226542050950229</v>
      </c>
    </row>
    <row r="18" spans="1:10" x14ac:dyDescent="0.25">
      <c r="A18" s="2" t="s">
        <v>148</v>
      </c>
      <c r="B18" s="2" t="s">
        <v>82</v>
      </c>
      <c r="C18" s="2">
        <v>0.298452866263688</v>
      </c>
      <c r="D18" s="2">
        <v>0.48966207541525397</v>
      </c>
      <c r="E18" s="2">
        <v>0.42112576775252802</v>
      </c>
      <c r="F18" s="2">
        <v>0.38836877793073699</v>
      </c>
      <c r="G18" s="2">
        <v>0.39002313278615502</v>
      </c>
      <c r="H18" s="2">
        <v>0.410293554887176</v>
      </c>
      <c r="I18" s="2">
        <v>0.64883385784923997</v>
      </c>
      <c r="J18" s="2">
        <v>0.37389704957604403</v>
      </c>
    </row>
    <row r="21" spans="1:10" x14ac:dyDescent="0.25">
      <c r="A21" s="31" t="s">
        <v>79</v>
      </c>
      <c r="B21" s="31"/>
      <c r="C21" s="31"/>
      <c r="D21" s="31"/>
      <c r="E21" s="31"/>
      <c r="F21" s="31"/>
      <c r="G21" s="31"/>
      <c r="H21" s="31"/>
      <c r="I21" s="31"/>
      <c r="J21" s="31"/>
    </row>
    <row r="22" spans="1:10" x14ac:dyDescent="0.25">
      <c r="A22" s="4" t="s">
        <v>64</v>
      </c>
      <c r="B22" s="4" t="s">
        <v>5</v>
      </c>
      <c r="C22" s="4" t="s">
        <v>65</v>
      </c>
      <c r="D22" s="4" t="s">
        <v>66</v>
      </c>
      <c r="E22" s="4" t="s">
        <v>67</v>
      </c>
      <c r="F22" s="4" t="s">
        <v>68</v>
      </c>
      <c r="G22" s="4" t="s">
        <v>69</v>
      </c>
      <c r="H22" s="4" t="s">
        <v>70</v>
      </c>
      <c r="I22" s="4" t="s">
        <v>71</v>
      </c>
      <c r="J22" s="4" t="s">
        <v>72</v>
      </c>
    </row>
    <row r="23" spans="1:10" x14ac:dyDescent="0.25">
      <c r="A23" s="3" t="s">
        <v>147</v>
      </c>
      <c r="B23" s="3" t="s">
        <v>81</v>
      </c>
      <c r="C23" s="3">
        <v>3095218</v>
      </c>
      <c r="D23" s="3">
        <v>3454419</v>
      </c>
      <c r="E23" s="3">
        <v>3705565</v>
      </c>
      <c r="F23" s="3">
        <v>3987343</v>
      </c>
      <c r="G23" s="3">
        <v>4082256</v>
      </c>
      <c r="H23" s="3">
        <v>4457205</v>
      </c>
      <c r="I23" s="3">
        <v>4791781</v>
      </c>
      <c r="J23" s="3">
        <v>5171326</v>
      </c>
    </row>
    <row r="24" spans="1:10" x14ac:dyDescent="0.25">
      <c r="A24" s="3" t="s">
        <v>147</v>
      </c>
      <c r="B24" s="3" t="s">
        <v>82</v>
      </c>
      <c r="C24" s="3">
        <v>493542</v>
      </c>
      <c r="D24" s="3">
        <v>530834</v>
      </c>
      <c r="E24" s="3">
        <v>548884</v>
      </c>
      <c r="F24" s="3">
        <v>573836</v>
      </c>
      <c r="G24" s="3">
        <v>601017</v>
      </c>
      <c r="H24" s="3">
        <v>610758</v>
      </c>
      <c r="I24" s="3">
        <v>606247</v>
      </c>
      <c r="J24" s="3">
        <v>681580</v>
      </c>
    </row>
    <row r="25" spans="1:10" x14ac:dyDescent="0.25">
      <c r="A25" s="3" t="s">
        <v>148</v>
      </c>
      <c r="B25" s="3" t="s">
        <v>81</v>
      </c>
      <c r="C25" s="3">
        <v>750064</v>
      </c>
      <c r="D25" s="3">
        <v>714420</v>
      </c>
      <c r="E25" s="3">
        <v>752802</v>
      </c>
      <c r="F25" s="3">
        <v>768130</v>
      </c>
      <c r="G25" s="3">
        <v>862902</v>
      </c>
      <c r="H25" s="3">
        <v>837093</v>
      </c>
      <c r="I25" s="3">
        <v>1106576</v>
      </c>
      <c r="J25" s="3">
        <v>1022649</v>
      </c>
    </row>
    <row r="26" spans="1:10" x14ac:dyDescent="0.25">
      <c r="A26" s="3" t="s">
        <v>148</v>
      </c>
      <c r="B26" s="3" t="s">
        <v>82</v>
      </c>
      <c r="C26" s="3">
        <v>92292</v>
      </c>
      <c r="D26" s="3">
        <v>85589</v>
      </c>
      <c r="E26" s="3">
        <v>90643</v>
      </c>
      <c r="F26" s="3">
        <v>91388</v>
      </c>
      <c r="G26" s="3">
        <v>94729</v>
      </c>
      <c r="H26" s="3">
        <v>92686</v>
      </c>
      <c r="I26" s="3">
        <v>130667</v>
      </c>
      <c r="J26" s="3">
        <v>122538</v>
      </c>
    </row>
    <row r="29" spans="1:10" x14ac:dyDescent="0.25">
      <c r="A29" s="31" t="s">
        <v>80</v>
      </c>
      <c r="B29" s="31"/>
      <c r="C29" s="31"/>
      <c r="D29" s="31"/>
      <c r="E29" s="31"/>
      <c r="F29" s="31"/>
      <c r="G29" s="31"/>
      <c r="H29" s="31"/>
      <c r="I29" s="31"/>
      <c r="J29" s="31"/>
    </row>
    <row r="30" spans="1:10" x14ac:dyDescent="0.25">
      <c r="A30" s="4" t="s">
        <v>64</v>
      </c>
      <c r="B30" s="4" t="s">
        <v>5</v>
      </c>
      <c r="C30" s="4" t="s">
        <v>65</v>
      </c>
      <c r="D30" s="4" t="s">
        <v>66</v>
      </c>
      <c r="E30" s="4" t="s">
        <v>67</v>
      </c>
      <c r="F30" s="4" t="s">
        <v>68</v>
      </c>
      <c r="G30" s="4" t="s">
        <v>69</v>
      </c>
      <c r="H30" s="4" t="s">
        <v>70</v>
      </c>
      <c r="I30" s="4" t="s">
        <v>71</v>
      </c>
      <c r="J30" s="4" t="s">
        <v>72</v>
      </c>
    </row>
    <row r="31" spans="1:10" x14ac:dyDescent="0.25">
      <c r="A31" s="3" t="s">
        <v>147</v>
      </c>
      <c r="B31" s="3" t="s">
        <v>81</v>
      </c>
      <c r="C31" s="3">
        <v>36095</v>
      </c>
      <c r="D31" s="3">
        <v>37210</v>
      </c>
      <c r="E31" s="3">
        <v>38255</v>
      </c>
      <c r="F31" s="3">
        <v>44589</v>
      </c>
      <c r="G31" s="3">
        <v>53486</v>
      </c>
      <c r="H31" s="3">
        <v>48625</v>
      </c>
      <c r="I31" s="3">
        <v>42499</v>
      </c>
      <c r="J31" s="3">
        <v>47279</v>
      </c>
    </row>
    <row r="32" spans="1:10" x14ac:dyDescent="0.25">
      <c r="A32" s="3" t="s">
        <v>147</v>
      </c>
      <c r="B32" s="3" t="s">
        <v>82</v>
      </c>
      <c r="C32" s="3">
        <v>24419</v>
      </c>
      <c r="D32" s="3">
        <v>22673</v>
      </c>
      <c r="E32" s="3">
        <v>10725</v>
      </c>
      <c r="F32" s="3">
        <v>11404</v>
      </c>
      <c r="G32" s="3">
        <v>16412</v>
      </c>
      <c r="H32" s="3">
        <v>11775</v>
      </c>
      <c r="I32" s="3">
        <v>8143</v>
      </c>
      <c r="J32" s="3">
        <v>12644</v>
      </c>
    </row>
    <row r="33" spans="1:10" x14ac:dyDescent="0.25">
      <c r="A33" s="3" t="s">
        <v>148</v>
      </c>
      <c r="B33" s="3" t="s">
        <v>81</v>
      </c>
      <c r="C33" s="3">
        <v>8758</v>
      </c>
      <c r="D33" s="3">
        <v>7905</v>
      </c>
      <c r="E33" s="3">
        <v>8306</v>
      </c>
      <c r="F33" s="3">
        <v>8933</v>
      </c>
      <c r="G33" s="3">
        <v>11490</v>
      </c>
      <c r="H33" s="3">
        <v>8835</v>
      </c>
      <c r="I33" s="3">
        <v>10494</v>
      </c>
      <c r="J33" s="3">
        <v>9851</v>
      </c>
    </row>
    <row r="34" spans="1:10" x14ac:dyDescent="0.25">
      <c r="A34" s="3" t="s">
        <v>148</v>
      </c>
      <c r="B34" s="3" t="s">
        <v>82</v>
      </c>
      <c r="C34" s="3">
        <v>4386</v>
      </c>
      <c r="D34" s="3">
        <v>3672</v>
      </c>
      <c r="E34" s="3">
        <v>1798</v>
      </c>
      <c r="F34" s="3">
        <v>1799</v>
      </c>
      <c r="G34" s="3">
        <v>2499</v>
      </c>
      <c r="H34" s="3">
        <v>1713</v>
      </c>
      <c r="I34" s="3">
        <v>1775</v>
      </c>
      <c r="J34" s="3">
        <v>2282</v>
      </c>
    </row>
  </sheetData>
  <mergeCells count="4">
    <mergeCell ref="A5:J5"/>
    <mergeCell ref="A13:J13"/>
    <mergeCell ref="A21:J21"/>
    <mergeCell ref="A29:J29"/>
  </mergeCells>
  <pageMargins left="0.7" right="0.7" top="0.75" bottom="0.75" header="0.3" footer="0.3"/>
  <pageSetup paperSize="9" orientation="portrait" horizontalDpi="300" verticalDpi="30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J146"/>
  <sheetViews>
    <sheetView workbookViewId="0"/>
  </sheetViews>
  <sheetFormatPr baseColWidth="10" defaultColWidth="11.42578125" defaultRowHeight="15" x14ac:dyDescent="0.25"/>
  <cols>
    <col min="1" max="1" width="20.42578125" bestFit="1" customWidth="1"/>
    <col min="2" max="2" width="40.42578125" bestFit="1" customWidth="1"/>
  </cols>
  <sheetData>
    <row r="1" spans="1:10" x14ac:dyDescent="0.25">
      <c r="A1" s="5" t="str">
        <f>HYPERLINK("#'Indice'!A1", "Indice")</f>
        <v>Indice</v>
      </c>
    </row>
    <row r="2" spans="1:10" x14ac:dyDescent="0.25">
      <c r="A2" s="15" t="s">
        <v>146</v>
      </c>
    </row>
    <row r="3" spans="1:10" x14ac:dyDescent="0.25">
      <c r="A3" s="8" t="s">
        <v>62</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1" t="s">
        <v>147</v>
      </c>
      <c r="B7" s="1" t="s">
        <v>83</v>
      </c>
      <c r="C7" s="1">
        <v>78.451985120773301</v>
      </c>
      <c r="D7" s="1">
        <v>78.769123554229694</v>
      </c>
      <c r="E7" s="1">
        <v>79.410463571548505</v>
      </c>
      <c r="F7" s="1">
        <v>79.885101318359403</v>
      </c>
      <c r="G7" s="1">
        <v>80.710601806640597</v>
      </c>
      <c r="H7" s="1">
        <v>86.701285839080796</v>
      </c>
      <c r="I7" s="1">
        <v>78.240281343460097</v>
      </c>
      <c r="J7" s="1">
        <v>80.363541841507001</v>
      </c>
    </row>
    <row r="8" spans="1:10" x14ac:dyDescent="0.25">
      <c r="A8" s="1" t="s">
        <v>147</v>
      </c>
      <c r="B8" s="1" t="s">
        <v>84</v>
      </c>
      <c r="C8" s="1">
        <v>78.746050596237197</v>
      </c>
      <c r="D8" s="1">
        <v>81.439888477325397</v>
      </c>
      <c r="E8" s="1">
        <v>75.601857900619507</v>
      </c>
      <c r="F8" s="1">
        <v>83.696168661117596</v>
      </c>
      <c r="G8" s="1">
        <v>79.475158452987699</v>
      </c>
      <c r="H8" s="1">
        <v>80.3312957286835</v>
      </c>
      <c r="I8" s="1">
        <v>80.345457792282104</v>
      </c>
      <c r="J8" s="1">
        <v>81.112194061279297</v>
      </c>
    </row>
    <row r="9" spans="1:10" x14ac:dyDescent="0.25">
      <c r="A9" s="1" t="s">
        <v>147</v>
      </c>
      <c r="B9" s="1" t="s">
        <v>85</v>
      </c>
      <c r="C9" s="1">
        <v>74.683207273483305</v>
      </c>
      <c r="D9" s="1">
        <v>71.2168514728546</v>
      </c>
      <c r="E9" s="1">
        <v>76.275247335434003</v>
      </c>
      <c r="F9" s="1">
        <v>78.100240230560303</v>
      </c>
      <c r="G9" s="1">
        <v>81.196171045303302</v>
      </c>
      <c r="H9" s="1">
        <v>87.068808078765898</v>
      </c>
      <c r="I9" s="1">
        <v>80.346792936325102</v>
      </c>
      <c r="J9" s="1">
        <v>82.635968923568697</v>
      </c>
    </row>
    <row r="10" spans="1:10" x14ac:dyDescent="0.25">
      <c r="A10" s="1" t="s">
        <v>147</v>
      </c>
      <c r="B10" s="1" t="s">
        <v>86</v>
      </c>
      <c r="C10" s="1">
        <v>76.928788423538194</v>
      </c>
      <c r="D10" s="1">
        <v>81.0273468494415</v>
      </c>
      <c r="E10" s="1">
        <v>81.323397159576402</v>
      </c>
      <c r="F10" s="1">
        <v>81.441408395767198</v>
      </c>
      <c r="G10" s="1">
        <v>79.939943552017198</v>
      </c>
      <c r="H10" s="1">
        <v>84.826517105102496</v>
      </c>
      <c r="I10" s="1">
        <v>79.687231779098497</v>
      </c>
      <c r="J10" s="1">
        <v>84.133136272430406</v>
      </c>
    </row>
    <row r="11" spans="1:10" x14ac:dyDescent="0.25">
      <c r="A11" s="1" t="s">
        <v>147</v>
      </c>
      <c r="B11" s="1" t="s">
        <v>87</v>
      </c>
      <c r="C11" s="1">
        <v>75.872766971588106</v>
      </c>
      <c r="D11" s="1">
        <v>83.743566274642902</v>
      </c>
      <c r="E11" s="1">
        <v>80.203431844711304</v>
      </c>
      <c r="F11" s="1">
        <v>79.690366983413696</v>
      </c>
      <c r="G11" s="1">
        <v>80.544072389602704</v>
      </c>
      <c r="H11" s="1">
        <v>83.117002248763995</v>
      </c>
      <c r="I11" s="1">
        <v>78.811460733413696</v>
      </c>
      <c r="J11" s="1">
        <v>83.688473701477093</v>
      </c>
    </row>
    <row r="12" spans="1:10" x14ac:dyDescent="0.25">
      <c r="A12" s="1" t="s">
        <v>147</v>
      </c>
      <c r="B12" s="1" t="s">
        <v>88</v>
      </c>
      <c r="C12" s="1">
        <v>80.0890922546387</v>
      </c>
      <c r="D12" s="1">
        <v>83.764547109603896</v>
      </c>
      <c r="E12" s="1">
        <v>85.174649953842206</v>
      </c>
      <c r="F12" s="1">
        <v>85.550045967102093</v>
      </c>
      <c r="G12" s="1">
        <v>83.287686109542804</v>
      </c>
      <c r="H12" s="1">
        <v>84.142220020294204</v>
      </c>
      <c r="I12" s="1">
        <v>82.227158546447797</v>
      </c>
      <c r="J12" s="1">
        <v>83.130961656570406</v>
      </c>
    </row>
    <row r="13" spans="1:10" x14ac:dyDescent="0.25">
      <c r="A13" s="1" t="s">
        <v>147</v>
      </c>
      <c r="B13" s="1" t="s">
        <v>89</v>
      </c>
      <c r="C13" s="1">
        <v>81.249082088470502</v>
      </c>
      <c r="D13" s="1">
        <v>82.255488634109497</v>
      </c>
      <c r="E13" s="1">
        <v>82.818895578384399</v>
      </c>
      <c r="F13" s="1">
        <v>83.772283792495699</v>
      </c>
      <c r="G13" s="1">
        <v>81.643080711364703</v>
      </c>
      <c r="H13" s="1">
        <v>82.590931653976398</v>
      </c>
      <c r="I13" s="1">
        <v>80.0966024398804</v>
      </c>
      <c r="J13" s="1">
        <v>82.723069190979004</v>
      </c>
    </row>
    <row r="14" spans="1:10" x14ac:dyDescent="0.25">
      <c r="A14" s="1" t="s">
        <v>147</v>
      </c>
      <c r="B14" s="1" t="s">
        <v>90</v>
      </c>
      <c r="C14" s="1">
        <v>80.816578865051298</v>
      </c>
      <c r="D14" s="1">
        <v>83.820813894271893</v>
      </c>
      <c r="E14" s="1">
        <v>85.5476975440979</v>
      </c>
      <c r="F14" s="1">
        <v>87.459886074066205</v>
      </c>
      <c r="G14" s="1">
        <v>85.745471715927096</v>
      </c>
      <c r="H14" s="1">
        <v>85.609513521194501</v>
      </c>
      <c r="I14" s="1">
        <v>84.726637601852403</v>
      </c>
      <c r="J14" s="1">
        <v>84.679776430130005</v>
      </c>
    </row>
    <row r="15" spans="1:10" x14ac:dyDescent="0.25">
      <c r="A15" s="1" t="s">
        <v>147</v>
      </c>
      <c r="B15" s="1" t="s">
        <v>91</v>
      </c>
      <c r="C15" s="1">
        <v>83.181345462799101</v>
      </c>
      <c r="D15" s="1">
        <v>86.103779077529893</v>
      </c>
      <c r="E15" s="1">
        <v>86.106210947036701</v>
      </c>
      <c r="F15" s="1">
        <v>86.708760261535602</v>
      </c>
      <c r="G15" s="1">
        <v>85.272932052612305</v>
      </c>
      <c r="H15" s="1">
        <v>87.043946981430096</v>
      </c>
      <c r="I15" s="1">
        <v>83.6875319480896</v>
      </c>
      <c r="J15" s="1">
        <v>86.092591285705595</v>
      </c>
    </row>
    <row r="16" spans="1:10" x14ac:dyDescent="0.25">
      <c r="A16" s="1" t="s">
        <v>147</v>
      </c>
      <c r="B16" s="1" t="s">
        <v>92</v>
      </c>
      <c r="C16" s="1"/>
      <c r="D16" s="1"/>
      <c r="E16" s="1"/>
      <c r="F16" s="1"/>
      <c r="G16" s="1"/>
      <c r="H16" s="1">
        <v>87.926816940307603</v>
      </c>
      <c r="I16" s="1">
        <v>82.0669651031494</v>
      </c>
      <c r="J16" s="1">
        <v>85.111021995544405</v>
      </c>
    </row>
    <row r="17" spans="1:10" x14ac:dyDescent="0.25">
      <c r="A17" s="1" t="s">
        <v>147</v>
      </c>
      <c r="B17" s="1" t="s">
        <v>93</v>
      </c>
      <c r="C17" s="1">
        <v>81.532061100006104</v>
      </c>
      <c r="D17" s="1">
        <v>83.522152900695801</v>
      </c>
      <c r="E17" s="1">
        <v>82.815492153167696</v>
      </c>
      <c r="F17" s="1">
        <v>83.573549985885606</v>
      </c>
      <c r="G17" s="1">
        <v>84.822607040405302</v>
      </c>
      <c r="H17" s="1">
        <v>85.6668829917908</v>
      </c>
      <c r="I17" s="1">
        <v>82.874453067779498</v>
      </c>
      <c r="J17" s="1">
        <v>83.9947283267975</v>
      </c>
    </row>
    <row r="18" spans="1:10" x14ac:dyDescent="0.25">
      <c r="A18" s="1" t="s">
        <v>147</v>
      </c>
      <c r="B18" s="1" t="s">
        <v>94</v>
      </c>
      <c r="C18" s="1">
        <v>83.727389574050903</v>
      </c>
      <c r="D18" s="1">
        <v>88.828051090240507</v>
      </c>
      <c r="E18" s="1">
        <v>87.735646963119507</v>
      </c>
      <c r="F18" s="1">
        <v>85.346114635467501</v>
      </c>
      <c r="G18" s="1">
        <v>83.318704366684003</v>
      </c>
      <c r="H18" s="1">
        <v>86.393797397613497</v>
      </c>
      <c r="I18" s="1">
        <v>81.595110893249498</v>
      </c>
      <c r="J18" s="1">
        <v>85.250216722488403</v>
      </c>
    </row>
    <row r="19" spans="1:10" x14ac:dyDescent="0.25">
      <c r="A19" s="1" t="s">
        <v>147</v>
      </c>
      <c r="B19" s="1" t="s">
        <v>95</v>
      </c>
      <c r="C19" s="1">
        <v>82.762461900711102</v>
      </c>
      <c r="D19" s="1">
        <v>85.079967975616498</v>
      </c>
      <c r="E19" s="1">
        <v>82.061052322387695</v>
      </c>
      <c r="F19" s="1">
        <v>84.798687696456895</v>
      </c>
      <c r="G19" s="1">
        <v>87.118858098983793</v>
      </c>
      <c r="H19" s="1">
        <v>86.947351694107098</v>
      </c>
      <c r="I19" s="1">
        <v>81.812447309494004</v>
      </c>
      <c r="J19" s="1">
        <v>84.826540946960407</v>
      </c>
    </row>
    <row r="20" spans="1:10" x14ac:dyDescent="0.25">
      <c r="A20" s="1" t="s">
        <v>147</v>
      </c>
      <c r="B20" s="1" t="s">
        <v>96</v>
      </c>
      <c r="C20" s="1">
        <v>82.268220186233506</v>
      </c>
      <c r="D20" s="1">
        <v>85.320377349853501</v>
      </c>
      <c r="E20" s="1">
        <v>86.719810962677002</v>
      </c>
      <c r="F20" s="1">
        <v>85.706752538681002</v>
      </c>
      <c r="G20" s="1">
        <v>85.332143306732206</v>
      </c>
      <c r="H20" s="1">
        <v>88.009208440780597</v>
      </c>
      <c r="I20" s="1">
        <v>83.307099342346206</v>
      </c>
      <c r="J20" s="1">
        <v>85.164874792098999</v>
      </c>
    </row>
    <row r="21" spans="1:10" x14ac:dyDescent="0.25">
      <c r="A21" s="1" t="s">
        <v>147</v>
      </c>
      <c r="B21" s="1" t="s">
        <v>97</v>
      </c>
      <c r="C21" s="1">
        <v>87.874877452850299</v>
      </c>
      <c r="D21" s="1">
        <v>91.138708591461196</v>
      </c>
      <c r="E21" s="1">
        <v>89.035600423812895</v>
      </c>
      <c r="F21" s="1">
        <v>88.649588823318496</v>
      </c>
      <c r="G21" s="1">
        <v>90.176540613174396</v>
      </c>
      <c r="H21" s="1">
        <v>90.8387899398804</v>
      </c>
      <c r="I21" s="1">
        <v>87.843894958496094</v>
      </c>
      <c r="J21" s="1">
        <v>90.856021642684894</v>
      </c>
    </row>
    <row r="22" spans="1:10" x14ac:dyDescent="0.25">
      <c r="A22" s="1" t="s">
        <v>147</v>
      </c>
      <c r="B22" s="1" t="s">
        <v>98</v>
      </c>
      <c r="C22" s="1">
        <v>82.057046890258803</v>
      </c>
      <c r="D22" s="1">
        <v>87.851613759994507</v>
      </c>
      <c r="E22" s="1">
        <v>86.204004287719698</v>
      </c>
      <c r="F22" s="1">
        <v>84.947341680526705</v>
      </c>
      <c r="G22" s="1">
        <v>88.982230424880996</v>
      </c>
      <c r="H22" s="1">
        <v>87.217146158218398</v>
      </c>
      <c r="I22" s="1">
        <v>84.875863790512099</v>
      </c>
      <c r="J22" s="1">
        <v>87.347382307052598</v>
      </c>
    </row>
    <row r="23" spans="1:10" x14ac:dyDescent="0.25">
      <c r="A23" s="1" t="s">
        <v>148</v>
      </c>
      <c r="B23" s="1" t="s">
        <v>83</v>
      </c>
      <c r="C23" s="1">
        <v>21.5480118989944</v>
      </c>
      <c r="D23" s="1">
        <v>21.230877935886401</v>
      </c>
      <c r="E23" s="1">
        <v>20.589533448219299</v>
      </c>
      <c r="F23" s="1">
        <v>20.114900171756702</v>
      </c>
      <c r="G23" s="1">
        <v>19.289396703243298</v>
      </c>
      <c r="H23" s="1">
        <v>13.298711180687</v>
      </c>
      <c r="I23" s="1">
        <v>21.759720146656001</v>
      </c>
      <c r="J23" s="1">
        <v>19.6364551782608</v>
      </c>
    </row>
    <row r="24" spans="1:10" x14ac:dyDescent="0.25">
      <c r="A24" s="1" t="s">
        <v>148</v>
      </c>
      <c r="B24" s="1" t="s">
        <v>84</v>
      </c>
      <c r="C24" s="1">
        <v>21.253947913646702</v>
      </c>
      <c r="D24" s="1">
        <v>18.5601115226746</v>
      </c>
      <c r="E24" s="1">
        <v>24.398139119148301</v>
      </c>
      <c r="F24" s="1">
        <v>16.303829848766298</v>
      </c>
      <c r="G24" s="1">
        <v>20.524841547012301</v>
      </c>
      <c r="H24" s="1">
        <v>19.668705761432602</v>
      </c>
      <c r="I24" s="1">
        <v>19.654540717601801</v>
      </c>
      <c r="J24" s="1">
        <v>18.8878029584885</v>
      </c>
    </row>
    <row r="25" spans="1:10" x14ac:dyDescent="0.25">
      <c r="A25" s="1" t="s">
        <v>148</v>
      </c>
      <c r="B25" s="1" t="s">
        <v>85</v>
      </c>
      <c r="C25" s="1">
        <v>25.316795706749001</v>
      </c>
      <c r="D25" s="1">
        <v>28.783145546913101</v>
      </c>
      <c r="E25" s="1">
        <v>23.724754154682199</v>
      </c>
      <c r="F25" s="1">
        <v>21.899762749671901</v>
      </c>
      <c r="G25" s="1">
        <v>18.803825974464399</v>
      </c>
      <c r="H25" s="1">
        <v>12.931191921234101</v>
      </c>
      <c r="I25" s="1">
        <v>19.653207063674898</v>
      </c>
      <c r="J25" s="1">
        <v>17.364029586315201</v>
      </c>
    </row>
    <row r="26" spans="1:10" x14ac:dyDescent="0.25">
      <c r="A26" s="1" t="s">
        <v>148</v>
      </c>
      <c r="B26" s="1" t="s">
        <v>86</v>
      </c>
      <c r="C26" s="1">
        <v>23.071208596229599</v>
      </c>
      <c r="D26" s="1">
        <v>18.972651660442398</v>
      </c>
      <c r="E26" s="1">
        <v>18.676602840423602</v>
      </c>
      <c r="F26" s="1">
        <v>18.5585930943489</v>
      </c>
      <c r="G26" s="1">
        <v>20.060054957866701</v>
      </c>
      <c r="H26" s="1">
        <v>15.173479914665201</v>
      </c>
      <c r="I26" s="1">
        <v>20.3127712011337</v>
      </c>
      <c r="J26" s="1">
        <v>15.866866707801799</v>
      </c>
    </row>
    <row r="27" spans="1:10" x14ac:dyDescent="0.25">
      <c r="A27" s="1" t="s">
        <v>148</v>
      </c>
      <c r="B27" s="1" t="s">
        <v>87</v>
      </c>
      <c r="C27" s="1">
        <v>24.1272315382957</v>
      </c>
      <c r="D27" s="1">
        <v>16.256430745124799</v>
      </c>
      <c r="E27" s="1">
        <v>19.7965681552887</v>
      </c>
      <c r="F27" s="1">
        <v>20.309631526470199</v>
      </c>
      <c r="G27" s="1">
        <v>19.4559276103973</v>
      </c>
      <c r="H27" s="1">
        <v>16.883000731468201</v>
      </c>
      <c r="I27" s="1">
        <v>21.188537776470199</v>
      </c>
      <c r="J27" s="1">
        <v>16.311524808406801</v>
      </c>
    </row>
    <row r="28" spans="1:10" x14ac:dyDescent="0.25">
      <c r="A28" s="1" t="s">
        <v>148</v>
      </c>
      <c r="B28" s="1" t="s">
        <v>88</v>
      </c>
      <c r="C28" s="1">
        <v>19.910906255245202</v>
      </c>
      <c r="D28" s="1">
        <v>16.235454380512198</v>
      </c>
      <c r="E28" s="1">
        <v>14.8253500461578</v>
      </c>
      <c r="F28" s="1">
        <v>14.449955523014101</v>
      </c>
      <c r="G28" s="1">
        <v>16.7123138904572</v>
      </c>
      <c r="H28" s="1">
        <v>15.8577799797058</v>
      </c>
      <c r="I28" s="1">
        <v>17.772842943668401</v>
      </c>
      <c r="J28" s="1">
        <v>16.869039833545699</v>
      </c>
    </row>
    <row r="29" spans="1:10" x14ac:dyDescent="0.25">
      <c r="A29" s="1" t="s">
        <v>148</v>
      </c>
      <c r="B29" s="1" t="s">
        <v>89</v>
      </c>
      <c r="C29" s="1">
        <v>18.750914931297299</v>
      </c>
      <c r="D29" s="1">
        <v>17.744512856006601</v>
      </c>
      <c r="E29" s="1">
        <v>17.181101441383401</v>
      </c>
      <c r="F29" s="1">
        <v>16.227716207504301</v>
      </c>
      <c r="G29" s="1">
        <v>18.3569222688675</v>
      </c>
      <c r="H29" s="1">
        <v>17.409068346023599</v>
      </c>
      <c r="I29" s="1">
        <v>19.9033975601196</v>
      </c>
      <c r="J29" s="1">
        <v>17.276932299137101</v>
      </c>
    </row>
    <row r="30" spans="1:10" x14ac:dyDescent="0.25">
      <c r="A30" s="1" t="s">
        <v>148</v>
      </c>
      <c r="B30" s="1" t="s">
        <v>90</v>
      </c>
      <c r="C30" s="1">
        <v>19.1834226250648</v>
      </c>
      <c r="D30" s="1">
        <v>16.179187595844301</v>
      </c>
      <c r="E30" s="1">
        <v>14.4523024559021</v>
      </c>
      <c r="F30" s="1">
        <v>12.5401169061661</v>
      </c>
      <c r="G30" s="1">
        <v>14.254528284072901</v>
      </c>
      <c r="H30" s="1">
        <v>14.3904849886894</v>
      </c>
      <c r="I30" s="1">
        <v>15.273363888263701</v>
      </c>
      <c r="J30" s="1">
        <v>15.3202250599861</v>
      </c>
    </row>
    <row r="31" spans="1:10" x14ac:dyDescent="0.25">
      <c r="A31" s="1" t="s">
        <v>148</v>
      </c>
      <c r="B31" s="1" t="s">
        <v>91</v>
      </c>
      <c r="C31" s="1">
        <v>16.818656027317001</v>
      </c>
      <c r="D31" s="1">
        <v>13.896219432354</v>
      </c>
      <c r="E31" s="1">
        <v>13.893790543079399</v>
      </c>
      <c r="F31" s="1">
        <v>13.2912397384644</v>
      </c>
      <c r="G31" s="1">
        <v>14.727067947387701</v>
      </c>
      <c r="H31" s="1">
        <v>12.9560530185699</v>
      </c>
      <c r="I31" s="1">
        <v>16.312465071678201</v>
      </c>
      <c r="J31" s="1">
        <v>13.907411694526701</v>
      </c>
    </row>
    <row r="32" spans="1:10" x14ac:dyDescent="0.25">
      <c r="A32" s="1" t="s">
        <v>148</v>
      </c>
      <c r="B32" s="1" t="s">
        <v>92</v>
      </c>
      <c r="C32" s="1"/>
      <c r="D32" s="1"/>
      <c r="E32" s="1"/>
      <c r="F32" s="1"/>
      <c r="G32" s="1"/>
      <c r="H32" s="1">
        <v>12.073181569576301</v>
      </c>
      <c r="I32" s="1">
        <v>17.9330348968506</v>
      </c>
      <c r="J32" s="1">
        <v>14.888975024223299</v>
      </c>
    </row>
    <row r="33" spans="1:10" x14ac:dyDescent="0.25">
      <c r="A33" s="1" t="s">
        <v>148</v>
      </c>
      <c r="B33" s="1" t="s">
        <v>93</v>
      </c>
      <c r="C33" s="1">
        <v>18.4679388999939</v>
      </c>
      <c r="D33" s="1">
        <v>16.477850079536399</v>
      </c>
      <c r="E33" s="1">
        <v>17.184504866600001</v>
      </c>
      <c r="F33" s="1">
        <v>16.426450014114401</v>
      </c>
      <c r="G33" s="1">
        <v>15.1773899793625</v>
      </c>
      <c r="H33" s="1">
        <v>14.333119988441499</v>
      </c>
      <c r="I33" s="1">
        <v>17.125545442104301</v>
      </c>
      <c r="J33" s="1">
        <v>16.005268692970301</v>
      </c>
    </row>
    <row r="34" spans="1:10" x14ac:dyDescent="0.25">
      <c r="A34" s="1" t="s">
        <v>148</v>
      </c>
      <c r="B34" s="1" t="s">
        <v>94</v>
      </c>
      <c r="C34" s="1">
        <v>16.272608935832999</v>
      </c>
      <c r="D34" s="1">
        <v>11.171951144933701</v>
      </c>
      <c r="E34" s="1">
        <v>12.2643545269966</v>
      </c>
      <c r="F34" s="1">
        <v>14.653883874416399</v>
      </c>
      <c r="G34" s="1">
        <v>16.681294143199899</v>
      </c>
      <c r="H34" s="1">
        <v>13.606202602386499</v>
      </c>
      <c r="I34" s="1">
        <v>18.404887616634401</v>
      </c>
      <c r="J34" s="1">
        <v>14.7497847676277</v>
      </c>
    </row>
    <row r="35" spans="1:10" x14ac:dyDescent="0.25">
      <c r="A35" s="1" t="s">
        <v>148</v>
      </c>
      <c r="B35" s="1" t="s">
        <v>95</v>
      </c>
      <c r="C35" s="1">
        <v>17.237541079521201</v>
      </c>
      <c r="D35" s="1">
        <v>14.920030534267401</v>
      </c>
      <c r="E35" s="1">
        <v>17.938947677612301</v>
      </c>
      <c r="F35" s="1">
        <v>15.201315283775299</v>
      </c>
      <c r="G35" s="1">
        <v>12.881143391132399</v>
      </c>
      <c r="H35" s="1">
        <v>13.0526453256607</v>
      </c>
      <c r="I35" s="1">
        <v>18.187554180622101</v>
      </c>
      <c r="J35" s="1">
        <v>15.1734605431557</v>
      </c>
    </row>
    <row r="36" spans="1:10" x14ac:dyDescent="0.25">
      <c r="A36" s="1" t="s">
        <v>148</v>
      </c>
      <c r="B36" s="1" t="s">
        <v>96</v>
      </c>
      <c r="C36" s="1">
        <v>17.731778323650399</v>
      </c>
      <c r="D36" s="1">
        <v>14.6796241402626</v>
      </c>
      <c r="E36" s="1">
        <v>13.280189037323</v>
      </c>
      <c r="F36" s="1">
        <v>14.2932459712029</v>
      </c>
      <c r="G36" s="1">
        <v>14.667856693267799</v>
      </c>
      <c r="H36" s="1">
        <v>11.9907937943935</v>
      </c>
      <c r="I36" s="1">
        <v>16.6928991675377</v>
      </c>
      <c r="J36" s="1">
        <v>14.8351222276688</v>
      </c>
    </row>
    <row r="37" spans="1:10" x14ac:dyDescent="0.25">
      <c r="A37" s="1" t="s">
        <v>148</v>
      </c>
      <c r="B37" s="1" t="s">
        <v>97</v>
      </c>
      <c r="C37" s="1">
        <v>12.1251218020916</v>
      </c>
      <c r="D37" s="1">
        <v>8.8612928986549395</v>
      </c>
      <c r="E37" s="1">
        <v>10.9644018113613</v>
      </c>
      <c r="F37" s="1">
        <v>11.3504089415073</v>
      </c>
      <c r="G37" s="1">
        <v>9.8234586417675001</v>
      </c>
      <c r="H37" s="1">
        <v>9.1612070798873901</v>
      </c>
      <c r="I37" s="1">
        <v>12.156103551387799</v>
      </c>
      <c r="J37" s="1">
        <v>9.1439783573150599</v>
      </c>
    </row>
    <row r="38" spans="1:10" x14ac:dyDescent="0.25">
      <c r="A38" s="1" t="s">
        <v>148</v>
      </c>
      <c r="B38" s="1" t="s">
        <v>98</v>
      </c>
      <c r="C38" s="1">
        <v>17.942950129509001</v>
      </c>
      <c r="D38" s="1">
        <v>12.1483854949474</v>
      </c>
      <c r="E38" s="1">
        <v>13.7959942221642</v>
      </c>
      <c r="F38" s="1">
        <v>15.0526583194733</v>
      </c>
      <c r="G38" s="1">
        <v>11.0177703201771</v>
      </c>
      <c r="H38" s="1">
        <v>12.782850861549401</v>
      </c>
      <c r="I38" s="1">
        <v>15.124136209487901</v>
      </c>
      <c r="J38" s="1">
        <v>12.6526162028313</v>
      </c>
    </row>
    <row r="41" spans="1:10" x14ac:dyDescent="0.25">
      <c r="A41" s="31" t="s">
        <v>78</v>
      </c>
      <c r="B41" s="31"/>
      <c r="C41" s="31"/>
      <c r="D41" s="31"/>
      <c r="E41" s="31"/>
      <c r="F41" s="31"/>
      <c r="G41" s="31"/>
      <c r="H41" s="31"/>
      <c r="I41" s="31"/>
      <c r="J41" s="31"/>
    </row>
    <row r="42" spans="1:10" x14ac:dyDescent="0.25">
      <c r="A42" s="4" t="s">
        <v>64</v>
      </c>
      <c r="B42" s="4" t="s">
        <v>5</v>
      </c>
      <c r="C42" s="4" t="s">
        <v>65</v>
      </c>
      <c r="D42" s="4" t="s">
        <v>66</v>
      </c>
      <c r="E42" s="4" t="s">
        <v>67</v>
      </c>
      <c r="F42" s="4" t="s">
        <v>68</v>
      </c>
      <c r="G42" s="4" t="s">
        <v>69</v>
      </c>
      <c r="H42" s="4" t="s">
        <v>70</v>
      </c>
      <c r="I42" s="4" t="s">
        <v>71</v>
      </c>
      <c r="J42" s="4" t="s">
        <v>72</v>
      </c>
    </row>
    <row r="43" spans="1:10" x14ac:dyDescent="0.25">
      <c r="A43" s="2" t="s">
        <v>147</v>
      </c>
      <c r="B43" s="2" t="s">
        <v>83</v>
      </c>
      <c r="C43" s="2">
        <v>3.6929160356521602</v>
      </c>
      <c r="D43" s="2">
        <v>2.49939933419228</v>
      </c>
      <c r="E43" s="2">
        <v>1.27651738002896</v>
      </c>
      <c r="F43" s="2">
        <v>1.09369438141584</v>
      </c>
      <c r="G43" s="2">
        <v>1.5700016170740101</v>
      </c>
      <c r="H43" s="2">
        <v>1.05606764554977</v>
      </c>
      <c r="I43" s="2">
        <v>1.3290759176015901</v>
      </c>
      <c r="J43" s="2">
        <v>0.89501198381185498</v>
      </c>
    </row>
    <row r="44" spans="1:10" x14ac:dyDescent="0.25">
      <c r="A44" s="2" t="s">
        <v>147</v>
      </c>
      <c r="B44" s="2" t="s">
        <v>84</v>
      </c>
      <c r="C44" s="2">
        <v>1.70398708432913</v>
      </c>
      <c r="D44" s="2">
        <v>3.2450605183839798</v>
      </c>
      <c r="E44" s="2">
        <v>1.41033409163356</v>
      </c>
      <c r="F44" s="2">
        <v>1.3136983849108199</v>
      </c>
      <c r="G44" s="2">
        <v>1.17782354354858</v>
      </c>
      <c r="H44" s="2">
        <v>0.91366395354270902</v>
      </c>
      <c r="I44" s="2">
        <v>1.0636255145072899</v>
      </c>
      <c r="J44" s="2">
        <v>0.928790122270584</v>
      </c>
    </row>
    <row r="45" spans="1:10" x14ac:dyDescent="0.25">
      <c r="A45" s="2" t="s">
        <v>147</v>
      </c>
      <c r="B45" s="2" t="s">
        <v>85</v>
      </c>
      <c r="C45" s="2">
        <v>2.7036698535084698</v>
      </c>
      <c r="D45" s="2">
        <v>2.6799196377396601</v>
      </c>
      <c r="E45" s="2">
        <v>1.75803862512112</v>
      </c>
      <c r="F45" s="2">
        <v>1.2454123236239001</v>
      </c>
      <c r="G45" s="2">
        <v>1.9036160781979601</v>
      </c>
      <c r="H45" s="2">
        <v>1.1320408433675799</v>
      </c>
      <c r="I45" s="2">
        <v>1.1131888255477</v>
      </c>
      <c r="J45" s="2">
        <v>0.77456305734813202</v>
      </c>
    </row>
    <row r="46" spans="1:10" x14ac:dyDescent="0.25">
      <c r="A46" s="2" t="s">
        <v>147</v>
      </c>
      <c r="B46" s="2" t="s">
        <v>86</v>
      </c>
      <c r="C46" s="2">
        <v>2.0938778296113001</v>
      </c>
      <c r="D46" s="2">
        <v>1.9308459013700501</v>
      </c>
      <c r="E46" s="2">
        <v>0.92210844159126304</v>
      </c>
      <c r="F46" s="2">
        <v>1.5485358424484701</v>
      </c>
      <c r="G46" s="2">
        <v>0.93473289161920503</v>
      </c>
      <c r="H46" s="2">
        <v>1.3578921556472801</v>
      </c>
      <c r="I46" s="2">
        <v>1.0619937442243099</v>
      </c>
      <c r="J46" s="2">
        <v>0.72817681357264497</v>
      </c>
    </row>
    <row r="47" spans="1:10" x14ac:dyDescent="0.25">
      <c r="A47" s="2" t="s">
        <v>147</v>
      </c>
      <c r="B47" s="2" t="s">
        <v>87</v>
      </c>
      <c r="C47" s="2">
        <v>1.4770264737308001</v>
      </c>
      <c r="D47" s="2">
        <v>0.91134198009967804</v>
      </c>
      <c r="E47" s="2">
        <v>1.2776281684637101</v>
      </c>
      <c r="F47" s="2">
        <v>1.76112800836563</v>
      </c>
      <c r="G47" s="2">
        <v>0.77651669271290302</v>
      </c>
      <c r="H47" s="2">
        <v>0.80334246158599898</v>
      </c>
      <c r="I47" s="2">
        <v>1.1123827658593699</v>
      </c>
      <c r="J47" s="2">
        <v>0.83370627835392996</v>
      </c>
    </row>
    <row r="48" spans="1:10" x14ac:dyDescent="0.25">
      <c r="A48" s="2" t="s">
        <v>147</v>
      </c>
      <c r="B48" s="2" t="s">
        <v>88</v>
      </c>
      <c r="C48" s="2">
        <v>0.8993168361485</v>
      </c>
      <c r="D48" s="2">
        <v>1.08200469985604</v>
      </c>
      <c r="E48" s="2">
        <v>0.94220861792564403</v>
      </c>
      <c r="F48" s="2">
        <v>1.00029455497861</v>
      </c>
      <c r="G48" s="2">
        <v>0.56091896258294605</v>
      </c>
      <c r="H48" s="2">
        <v>0.62712528742849805</v>
      </c>
      <c r="I48" s="2">
        <v>0.66536879166960705</v>
      </c>
      <c r="J48" s="2">
        <v>0.49507278017699702</v>
      </c>
    </row>
    <row r="49" spans="1:10" x14ac:dyDescent="0.25">
      <c r="A49" s="2" t="s">
        <v>147</v>
      </c>
      <c r="B49" s="2" t="s">
        <v>89</v>
      </c>
      <c r="C49" s="2">
        <v>0.59327119961381003</v>
      </c>
      <c r="D49" s="2">
        <v>0.55608502589166198</v>
      </c>
      <c r="E49" s="2">
        <v>0.66891419701278199</v>
      </c>
      <c r="F49" s="2">
        <v>0.61637251637876</v>
      </c>
      <c r="G49" s="2">
        <v>0.50167581066489197</v>
      </c>
      <c r="H49" s="2">
        <v>0.48303981311619298</v>
      </c>
      <c r="I49" s="2">
        <v>0.54424051195383105</v>
      </c>
      <c r="J49" s="2">
        <v>0.428333319723606</v>
      </c>
    </row>
    <row r="50" spans="1:10" x14ac:dyDescent="0.25">
      <c r="A50" s="2" t="s">
        <v>147</v>
      </c>
      <c r="B50" s="2" t="s">
        <v>90</v>
      </c>
      <c r="C50" s="2">
        <v>1.04541378095746</v>
      </c>
      <c r="D50" s="2">
        <v>0.96353329718112901</v>
      </c>
      <c r="E50" s="2">
        <v>1.3212430290877799</v>
      </c>
      <c r="F50" s="2">
        <v>0.69050407037138894</v>
      </c>
      <c r="G50" s="2">
        <v>0.54908669553697098</v>
      </c>
      <c r="H50" s="2">
        <v>0.71851429529488098</v>
      </c>
      <c r="I50" s="2">
        <v>1.3930896297097199</v>
      </c>
      <c r="J50" s="2">
        <v>0.58633340522646904</v>
      </c>
    </row>
    <row r="51" spans="1:10" x14ac:dyDescent="0.25">
      <c r="A51" s="2" t="s">
        <v>147</v>
      </c>
      <c r="B51" s="2" t="s">
        <v>91</v>
      </c>
      <c r="C51" s="2">
        <v>0.80878706648945797</v>
      </c>
      <c r="D51" s="2">
        <v>0.94744050875306096</v>
      </c>
      <c r="E51" s="2">
        <v>0.54557290859520402</v>
      </c>
      <c r="F51" s="2">
        <v>0.68300939165055796</v>
      </c>
      <c r="G51" s="2">
        <v>0.58690989390015602</v>
      </c>
      <c r="H51" s="2">
        <v>0.68491604179143895</v>
      </c>
      <c r="I51" s="2">
        <v>0.71806279011070695</v>
      </c>
      <c r="J51" s="2">
        <v>0.54358402267098405</v>
      </c>
    </row>
    <row r="52" spans="1:10" x14ac:dyDescent="0.25">
      <c r="A52" s="2" t="s">
        <v>147</v>
      </c>
      <c r="B52" s="2" t="s">
        <v>92</v>
      </c>
      <c r="C52" s="2"/>
      <c r="D52" s="2"/>
      <c r="E52" s="2"/>
      <c r="F52" s="2"/>
      <c r="G52" s="2"/>
      <c r="H52" s="2">
        <v>0.67727947607636496</v>
      </c>
      <c r="I52" s="2">
        <v>0.90283015742897998</v>
      </c>
      <c r="J52" s="2">
        <v>0.67103025503456604</v>
      </c>
    </row>
    <row r="53" spans="1:10" x14ac:dyDescent="0.25">
      <c r="A53" s="2" t="s">
        <v>147</v>
      </c>
      <c r="B53" s="2" t="s">
        <v>93</v>
      </c>
      <c r="C53" s="2">
        <v>0.60006002895534005</v>
      </c>
      <c r="D53" s="2">
        <v>0.62049147672951199</v>
      </c>
      <c r="E53" s="2">
        <v>1.0496273636817901</v>
      </c>
      <c r="F53" s="2">
        <v>0.60001295059919402</v>
      </c>
      <c r="G53" s="2">
        <v>0.50567253492772601</v>
      </c>
      <c r="H53" s="2">
        <v>0.55682561360299598</v>
      </c>
      <c r="I53" s="2">
        <v>0.72874324396252599</v>
      </c>
      <c r="J53" s="2">
        <v>0.49463515169918498</v>
      </c>
    </row>
    <row r="54" spans="1:10" x14ac:dyDescent="0.25">
      <c r="A54" s="2" t="s">
        <v>147</v>
      </c>
      <c r="B54" s="2" t="s">
        <v>94</v>
      </c>
      <c r="C54" s="2">
        <v>0.90636918321251903</v>
      </c>
      <c r="D54" s="2">
        <v>0.67572295665741</v>
      </c>
      <c r="E54" s="2">
        <v>0.98737748339772202</v>
      </c>
      <c r="F54" s="2">
        <v>0.69081587716937098</v>
      </c>
      <c r="G54" s="2">
        <v>0.62606395222246602</v>
      </c>
      <c r="H54" s="2">
        <v>0.62821484170854103</v>
      </c>
      <c r="I54" s="2">
        <v>0.70561743341386296</v>
      </c>
      <c r="J54" s="2">
        <v>0.55908905342221304</v>
      </c>
    </row>
    <row r="55" spans="1:10" x14ac:dyDescent="0.25">
      <c r="A55" s="2" t="s">
        <v>147</v>
      </c>
      <c r="B55" s="2" t="s">
        <v>95</v>
      </c>
      <c r="C55" s="2">
        <v>1.7588064074516301</v>
      </c>
      <c r="D55" s="2">
        <v>2.3037666454911201</v>
      </c>
      <c r="E55" s="2">
        <v>1.11512001603842</v>
      </c>
      <c r="F55" s="2">
        <v>0.77639543451368798</v>
      </c>
      <c r="G55" s="2">
        <v>0.89918365702032998</v>
      </c>
      <c r="H55" s="2">
        <v>0.59602856636047397</v>
      </c>
      <c r="I55" s="2">
        <v>0.79808989539742503</v>
      </c>
      <c r="J55" s="2">
        <v>0.62190834432840303</v>
      </c>
    </row>
    <row r="56" spans="1:10" x14ac:dyDescent="0.25">
      <c r="A56" s="2" t="s">
        <v>147</v>
      </c>
      <c r="B56" s="2" t="s">
        <v>96</v>
      </c>
      <c r="C56" s="2">
        <v>1.0010072961449601</v>
      </c>
      <c r="D56" s="2">
        <v>1.0291082784533501</v>
      </c>
      <c r="E56" s="2">
        <v>0.75854496099054802</v>
      </c>
      <c r="F56" s="2">
        <v>0.61620459891855695</v>
      </c>
      <c r="G56" s="2">
        <v>0.62723872251808599</v>
      </c>
      <c r="H56" s="2">
        <v>0.64235772006213698</v>
      </c>
      <c r="I56" s="2">
        <v>1.0344271548092401</v>
      </c>
      <c r="J56" s="2">
        <v>0.66555826924741301</v>
      </c>
    </row>
    <row r="57" spans="1:10" x14ac:dyDescent="0.25">
      <c r="A57" s="2" t="s">
        <v>147</v>
      </c>
      <c r="B57" s="2" t="s">
        <v>97</v>
      </c>
      <c r="C57" s="2">
        <v>1.24148903414607</v>
      </c>
      <c r="D57" s="2">
        <v>1.2614457868039599</v>
      </c>
      <c r="E57" s="2">
        <v>0.83213467150926601</v>
      </c>
      <c r="F57" s="2">
        <v>0.78085400164127305</v>
      </c>
      <c r="G57" s="2">
        <v>0.98463632166385695</v>
      </c>
      <c r="H57" s="2">
        <v>0.65152673050761201</v>
      </c>
      <c r="I57" s="2">
        <v>1.00324144586921</v>
      </c>
      <c r="J57" s="2">
        <v>0.867386534810066</v>
      </c>
    </row>
    <row r="58" spans="1:10" x14ac:dyDescent="0.25">
      <c r="A58" s="2" t="s">
        <v>147</v>
      </c>
      <c r="B58" s="2" t="s">
        <v>98</v>
      </c>
      <c r="C58" s="2">
        <v>1.91069822758436</v>
      </c>
      <c r="D58" s="2">
        <v>4.1941065341234198</v>
      </c>
      <c r="E58" s="2">
        <v>1.31159387528896</v>
      </c>
      <c r="F58" s="2">
        <v>1.1764210648834701</v>
      </c>
      <c r="G58" s="2">
        <v>1.10979145392776</v>
      </c>
      <c r="H58" s="2">
        <v>0.84713418036699295</v>
      </c>
      <c r="I58" s="2">
        <v>0.78566763550043095</v>
      </c>
      <c r="J58" s="2">
        <v>0.91297887265682198</v>
      </c>
    </row>
    <row r="59" spans="1:10" x14ac:dyDescent="0.25">
      <c r="A59" s="2" t="s">
        <v>148</v>
      </c>
      <c r="B59" s="2" t="s">
        <v>83</v>
      </c>
      <c r="C59" s="2">
        <v>3.6929160356521602</v>
      </c>
      <c r="D59" s="2">
        <v>2.49939933419228</v>
      </c>
      <c r="E59" s="2">
        <v>1.27651738002896</v>
      </c>
      <c r="F59" s="2">
        <v>1.09369438141584</v>
      </c>
      <c r="G59" s="2">
        <v>1.5700016170740101</v>
      </c>
      <c r="H59" s="2">
        <v>1.05606764554977</v>
      </c>
      <c r="I59" s="2">
        <v>1.3290759176015901</v>
      </c>
      <c r="J59" s="2">
        <v>0.89501198381185498</v>
      </c>
    </row>
    <row r="60" spans="1:10" x14ac:dyDescent="0.25">
      <c r="A60" s="2" t="s">
        <v>148</v>
      </c>
      <c r="B60" s="2" t="s">
        <v>84</v>
      </c>
      <c r="C60" s="2">
        <v>1.70398708432913</v>
      </c>
      <c r="D60" s="2">
        <v>3.2450605183839798</v>
      </c>
      <c r="E60" s="2">
        <v>1.41033409163356</v>
      </c>
      <c r="F60" s="2">
        <v>1.3136983849108199</v>
      </c>
      <c r="G60" s="2">
        <v>1.17782354354858</v>
      </c>
      <c r="H60" s="2">
        <v>0.91366395354270902</v>
      </c>
      <c r="I60" s="2">
        <v>1.0636255145072899</v>
      </c>
      <c r="J60" s="2">
        <v>0.928790122270584</v>
      </c>
    </row>
    <row r="61" spans="1:10" x14ac:dyDescent="0.25">
      <c r="A61" s="2" t="s">
        <v>148</v>
      </c>
      <c r="B61" s="2" t="s">
        <v>85</v>
      </c>
      <c r="C61" s="2">
        <v>2.7036698535084698</v>
      </c>
      <c r="D61" s="2">
        <v>2.6799196377396601</v>
      </c>
      <c r="E61" s="2">
        <v>1.75803862512112</v>
      </c>
      <c r="F61" s="2">
        <v>1.2454123236239001</v>
      </c>
      <c r="G61" s="2">
        <v>1.9036160781979601</v>
      </c>
      <c r="H61" s="2">
        <v>1.1320408433675799</v>
      </c>
      <c r="I61" s="2">
        <v>1.1131888255477</v>
      </c>
      <c r="J61" s="2">
        <v>0.77456305734813202</v>
      </c>
    </row>
    <row r="62" spans="1:10" x14ac:dyDescent="0.25">
      <c r="A62" s="2" t="s">
        <v>148</v>
      </c>
      <c r="B62" s="2" t="s">
        <v>86</v>
      </c>
      <c r="C62" s="2">
        <v>2.0938778296113001</v>
      </c>
      <c r="D62" s="2">
        <v>1.9308459013700501</v>
      </c>
      <c r="E62" s="2">
        <v>0.92210844159126304</v>
      </c>
      <c r="F62" s="2">
        <v>1.5485358424484701</v>
      </c>
      <c r="G62" s="2">
        <v>0.93473289161920503</v>
      </c>
      <c r="H62" s="2">
        <v>1.3578921556472801</v>
      </c>
      <c r="I62" s="2">
        <v>1.0619937442243099</v>
      </c>
      <c r="J62" s="2">
        <v>0.72817681357264497</v>
      </c>
    </row>
    <row r="63" spans="1:10" x14ac:dyDescent="0.25">
      <c r="A63" s="2" t="s">
        <v>148</v>
      </c>
      <c r="B63" s="2" t="s">
        <v>87</v>
      </c>
      <c r="C63" s="2">
        <v>1.4770264737308001</v>
      </c>
      <c r="D63" s="2">
        <v>0.91134198009967804</v>
      </c>
      <c r="E63" s="2">
        <v>1.2776281684637101</v>
      </c>
      <c r="F63" s="2">
        <v>1.76112800836563</v>
      </c>
      <c r="G63" s="2">
        <v>0.77651669271290302</v>
      </c>
      <c r="H63" s="2">
        <v>0.80334246158599898</v>
      </c>
      <c r="I63" s="2">
        <v>1.1123827658593699</v>
      </c>
      <c r="J63" s="2">
        <v>0.83370627835392996</v>
      </c>
    </row>
    <row r="64" spans="1:10" x14ac:dyDescent="0.25">
      <c r="A64" s="2" t="s">
        <v>148</v>
      </c>
      <c r="B64" s="2" t="s">
        <v>88</v>
      </c>
      <c r="C64" s="2">
        <v>0.8993168361485</v>
      </c>
      <c r="D64" s="2">
        <v>1.08200469985604</v>
      </c>
      <c r="E64" s="2">
        <v>0.94220861792564403</v>
      </c>
      <c r="F64" s="2">
        <v>1.00029455497861</v>
      </c>
      <c r="G64" s="2">
        <v>0.56091896258294605</v>
      </c>
      <c r="H64" s="2">
        <v>0.62712528742849805</v>
      </c>
      <c r="I64" s="2">
        <v>0.66536879166960705</v>
      </c>
      <c r="J64" s="2">
        <v>0.49507278017699702</v>
      </c>
    </row>
    <row r="65" spans="1:10" x14ac:dyDescent="0.25">
      <c r="A65" s="2" t="s">
        <v>148</v>
      </c>
      <c r="B65" s="2" t="s">
        <v>89</v>
      </c>
      <c r="C65" s="2">
        <v>0.59327119961381003</v>
      </c>
      <c r="D65" s="2">
        <v>0.55608502589166198</v>
      </c>
      <c r="E65" s="2">
        <v>0.66891419701278199</v>
      </c>
      <c r="F65" s="2">
        <v>0.61637251637876</v>
      </c>
      <c r="G65" s="2">
        <v>0.50167581066489197</v>
      </c>
      <c r="H65" s="2">
        <v>0.48303981311619298</v>
      </c>
      <c r="I65" s="2">
        <v>0.54424051195383105</v>
      </c>
      <c r="J65" s="2">
        <v>0.428333319723606</v>
      </c>
    </row>
    <row r="66" spans="1:10" x14ac:dyDescent="0.25">
      <c r="A66" s="2" t="s">
        <v>148</v>
      </c>
      <c r="B66" s="2" t="s">
        <v>90</v>
      </c>
      <c r="C66" s="2">
        <v>1.04541378095746</v>
      </c>
      <c r="D66" s="2">
        <v>0.96353329718112901</v>
      </c>
      <c r="E66" s="2">
        <v>1.3212430290877799</v>
      </c>
      <c r="F66" s="2">
        <v>0.69050407037138894</v>
      </c>
      <c r="G66" s="2">
        <v>0.54908669553697098</v>
      </c>
      <c r="H66" s="2">
        <v>0.71851429529488098</v>
      </c>
      <c r="I66" s="2">
        <v>1.3930896297097199</v>
      </c>
      <c r="J66" s="2">
        <v>0.58633340522646904</v>
      </c>
    </row>
    <row r="67" spans="1:10" x14ac:dyDescent="0.25">
      <c r="A67" s="2" t="s">
        <v>148</v>
      </c>
      <c r="B67" s="2" t="s">
        <v>91</v>
      </c>
      <c r="C67" s="2">
        <v>0.80878706648945797</v>
      </c>
      <c r="D67" s="2">
        <v>0.94744050875306096</v>
      </c>
      <c r="E67" s="2">
        <v>0.54557290859520402</v>
      </c>
      <c r="F67" s="2">
        <v>0.68300939165055796</v>
      </c>
      <c r="G67" s="2">
        <v>0.58690989390015602</v>
      </c>
      <c r="H67" s="2">
        <v>0.68491604179143895</v>
      </c>
      <c r="I67" s="2">
        <v>0.71806279011070695</v>
      </c>
      <c r="J67" s="2">
        <v>0.54358402267098405</v>
      </c>
    </row>
    <row r="68" spans="1:10" x14ac:dyDescent="0.25">
      <c r="A68" s="2" t="s">
        <v>148</v>
      </c>
      <c r="B68" s="2" t="s">
        <v>92</v>
      </c>
      <c r="C68" s="2"/>
      <c r="D68" s="2"/>
      <c r="E68" s="2"/>
      <c r="F68" s="2"/>
      <c r="G68" s="2"/>
      <c r="H68" s="2">
        <v>0.67727947607636496</v>
      </c>
      <c r="I68" s="2">
        <v>0.90283015742897998</v>
      </c>
      <c r="J68" s="2">
        <v>0.67103025503456604</v>
      </c>
    </row>
    <row r="69" spans="1:10" x14ac:dyDescent="0.25">
      <c r="A69" s="2" t="s">
        <v>148</v>
      </c>
      <c r="B69" s="2" t="s">
        <v>93</v>
      </c>
      <c r="C69" s="2">
        <v>0.60006002895534005</v>
      </c>
      <c r="D69" s="2">
        <v>0.62049147672951199</v>
      </c>
      <c r="E69" s="2">
        <v>1.0496273636817901</v>
      </c>
      <c r="F69" s="2">
        <v>0.60001295059919402</v>
      </c>
      <c r="G69" s="2">
        <v>0.50567253492772601</v>
      </c>
      <c r="H69" s="2">
        <v>0.55682561360299598</v>
      </c>
      <c r="I69" s="2">
        <v>0.72874324396252599</v>
      </c>
      <c r="J69" s="2">
        <v>0.49463515169918498</v>
      </c>
    </row>
    <row r="70" spans="1:10" x14ac:dyDescent="0.25">
      <c r="A70" s="2" t="s">
        <v>148</v>
      </c>
      <c r="B70" s="2" t="s">
        <v>94</v>
      </c>
      <c r="C70" s="2">
        <v>0.90636918321251903</v>
      </c>
      <c r="D70" s="2">
        <v>0.67572295665741</v>
      </c>
      <c r="E70" s="2">
        <v>0.98737748339772202</v>
      </c>
      <c r="F70" s="2">
        <v>0.69081587716937098</v>
      </c>
      <c r="G70" s="2">
        <v>0.62606395222246602</v>
      </c>
      <c r="H70" s="2">
        <v>0.62821484170854103</v>
      </c>
      <c r="I70" s="2">
        <v>0.70561743341386296</v>
      </c>
      <c r="J70" s="2">
        <v>0.55908905342221304</v>
      </c>
    </row>
    <row r="71" spans="1:10" x14ac:dyDescent="0.25">
      <c r="A71" s="2" t="s">
        <v>148</v>
      </c>
      <c r="B71" s="2" t="s">
        <v>95</v>
      </c>
      <c r="C71" s="2">
        <v>1.7588064074516301</v>
      </c>
      <c r="D71" s="2">
        <v>2.3037666454911201</v>
      </c>
      <c r="E71" s="2">
        <v>1.11512001603842</v>
      </c>
      <c r="F71" s="2">
        <v>0.77639543451368798</v>
      </c>
      <c r="G71" s="2">
        <v>0.89918365702032998</v>
      </c>
      <c r="H71" s="2">
        <v>0.59602856636047397</v>
      </c>
      <c r="I71" s="2">
        <v>0.79808989539742503</v>
      </c>
      <c r="J71" s="2">
        <v>0.62190834432840303</v>
      </c>
    </row>
    <row r="72" spans="1:10" x14ac:dyDescent="0.25">
      <c r="A72" s="2" t="s">
        <v>148</v>
      </c>
      <c r="B72" s="2" t="s">
        <v>96</v>
      </c>
      <c r="C72" s="2">
        <v>1.0010072961449601</v>
      </c>
      <c r="D72" s="2">
        <v>1.0291082784533501</v>
      </c>
      <c r="E72" s="2">
        <v>0.75854496099054802</v>
      </c>
      <c r="F72" s="2">
        <v>0.61620459891855695</v>
      </c>
      <c r="G72" s="2">
        <v>0.62723872251808599</v>
      </c>
      <c r="H72" s="2">
        <v>0.64235772006213698</v>
      </c>
      <c r="I72" s="2">
        <v>1.0344271548092401</v>
      </c>
      <c r="J72" s="2">
        <v>0.66555826924741301</v>
      </c>
    </row>
    <row r="73" spans="1:10" x14ac:dyDescent="0.25">
      <c r="A73" s="2" t="s">
        <v>148</v>
      </c>
      <c r="B73" s="2" t="s">
        <v>97</v>
      </c>
      <c r="C73" s="2">
        <v>1.24148903414607</v>
      </c>
      <c r="D73" s="2">
        <v>1.2614457868039599</v>
      </c>
      <c r="E73" s="2">
        <v>0.83213467150926601</v>
      </c>
      <c r="F73" s="2">
        <v>0.78085400164127305</v>
      </c>
      <c r="G73" s="2">
        <v>0.98463632166385695</v>
      </c>
      <c r="H73" s="2">
        <v>0.65152673050761201</v>
      </c>
      <c r="I73" s="2">
        <v>1.00324144586921</v>
      </c>
      <c r="J73" s="2">
        <v>0.867386534810066</v>
      </c>
    </row>
    <row r="74" spans="1:10" x14ac:dyDescent="0.25">
      <c r="A74" s="2" t="s">
        <v>148</v>
      </c>
      <c r="B74" s="2" t="s">
        <v>98</v>
      </c>
      <c r="C74" s="2">
        <v>1.91069822758436</v>
      </c>
      <c r="D74" s="2">
        <v>4.1941065341234198</v>
      </c>
      <c r="E74" s="2">
        <v>1.31159387528896</v>
      </c>
      <c r="F74" s="2">
        <v>1.1764210648834701</v>
      </c>
      <c r="G74" s="2">
        <v>1.10979145392776</v>
      </c>
      <c r="H74" s="2">
        <v>0.84713418036699295</v>
      </c>
      <c r="I74" s="2">
        <v>0.78566763550043095</v>
      </c>
      <c r="J74" s="2">
        <v>0.91297887265682198</v>
      </c>
    </row>
    <row r="77" spans="1:10" x14ac:dyDescent="0.25">
      <c r="A77" s="31" t="s">
        <v>79</v>
      </c>
      <c r="B77" s="31"/>
      <c r="C77" s="31"/>
      <c r="D77" s="31"/>
      <c r="E77" s="31"/>
      <c r="F77" s="31"/>
      <c r="G77" s="31"/>
      <c r="H77" s="31"/>
      <c r="I77" s="31"/>
      <c r="J77" s="31"/>
    </row>
    <row r="78" spans="1:10" x14ac:dyDescent="0.25">
      <c r="A78" s="4" t="s">
        <v>64</v>
      </c>
      <c r="B78" s="4" t="s">
        <v>5</v>
      </c>
      <c r="C78" s="4" t="s">
        <v>65</v>
      </c>
      <c r="D78" s="4" t="s">
        <v>66</v>
      </c>
      <c r="E78" s="4" t="s">
        <v>67</v>
      </c>
      <c r="F78" s="4" t="s">
        <v>68</v>
      </c>
      <c r="G78" s="4" t="s">
        <v>69</v>
      </c>
      <c r="H78" s="4" t="s">
        <v>70</v>
      </c>
      <c r="I78" s="4" t="s">
        <v>71</v>
      </c>
      <c r="J78" s="4" t="s">
        <v>72</v>
      </c>
    </row>
    <row r="79" spans="1:10" x14ac:dyDescent="0.25">
      <c r="A79" s="3" t="s">
        <v>147</v>
      </c>
      <c r="B79" s="3" t="s">
        <v>83</v>
      </c>
      <c r="C79" s="3">
        <v>39175</v>
      </c>
      <c r="D79" s="3">
        <v>42633</v>
      </c>
      <c r="E79" s="3">
        <v>48573</v>
      </c>
      <c r="F79" s="3">
        <v>53535</v>
      </c>
      <c r="G79" s="3">
        <v>58244</v>
      </c>
      <c r="H79" s="3">
        <v>67614</v>
      </c>
      <c r="I79" s="3">
        <v>63607</v>
      </c>
      <c r="J79" s="3">
        <v>69721</v>
      </c>
    </row>
    <row r="80" spans="1:10" x14ac:dyDescent="0.25">
      <c r="A80" s="3" t="s">
        <v>147</v>
      </c>
      <c r="B80" s="3" t="s">
        <v>84</v>
      </c>
      <c r="C80" s="3">
        <v>57850</v>
      </c>
      <c r="D80" s="3">
        <v>64252</v>
      </c>
      <c r="E80" s="3">
        <v>62587</v>
      </c>
      <c r="F80" s="3">
        <v>75468</v>
      </c>
      <c r="G80" s="3">
        <v>80014</v>
      </c>
      <c r="H80" s="3">
        <v>81521</v>
      </c>
      <c r="I80" s="3">
        <v>100333</v>
      </c>
      <c r="J80" s="3">
        <v>104625</v>
      </c>
    </row>
    <row r="81" spans="1:10" x14ac:dyDescent="0.25">
      <c r="A81" s="3" t="s">
        <v>147</v>
      </c>
      <c r="B81" s="3" t="s">
        <v>85</v>
      </c>
      <c r="C81" s="3">
        <v>97481</v>
      </c>
      <c r="D81" s="3">
        <v>93705</v>
      </c>
      <c r="E81" s="3">
        <v>117187</v>
      </c>
      <c r="F81" s="3">
        <v>125864</v>
      </c>
      <c r="G81" s="3">
        <v>146512</v>
      </c>
      <c r="H81" s="3">
        <v>176357</v>
      </c>
      <c r="I81" s="3">
        <v>181456</v>
      </c>
      <c r="J81" s="3">
        <v>201940</v>
      </c>
    </row>
    <row r="82" spans="1:10" x14ac:dyDescent="0.25">
      <c r="A82" s="3" t="s">
        <v>147</v>
      </c>
      <c r="B82" s="3" t="s">
        <v>86</v>
      </c>
      <c r="C82" s="3">
        <v>54891</v>
      </c>
      <c r="D82" s="3">
        <v>59137</v>
      </c>
      <c r="E82" s="3">
        <v>67657</v>
      </c>
      <c r="F82" s="3">
        <v>69248</v>
      </c>
      <c r="G82" s="3">
        <v>70017</v>
      </c>
      <c r="H82" s="3">
        <v>82856</v>
      </c>
      <c r="I82" s="3">
        <v>82752</v>
      </c>
      <c r="J82" s="3">
        <v>95550</v>
      </c>
    </row>
    <row r="83" spans="1:10" x14ac:dyDescent="0.25">
      <c r="A83" s="3" t="s">
        <v>147</v>
      </c>
      <c r="B83" s="3" t="s">
        <v>87</v>
      </c>
      <c r="C83" s="3">
        <v>131552</v>
      </c>
      <c r="D83" s="3">
        <v>168956</v>
      </c>
      <c r="E83" s="3">
        <v>165665</v>
      </c>
      <c r="F83" s="3">
        <v>168012</v>
      </c>
      <c r="G83" s="3">
        <v>185878</v>
      </c>
      <c r="H83" s="3">
        <v>203950</v>
      </c>
      <c r="I83" s="3">
        <v>219445</v>
      </c>
      <c r="J83" s="3">
        <v>262355</v>
      </c>
    </row>
    <row r="84" spans="1:10" x14ac:dyDescent="0.25">
      <c r="A84" s="3" t="s">
        <v>147</v>
      </c>
      <c r="B84" s="3" t="s">
        <v>88</v>
      </c>
      <c r="C84" s="3">
        <v>369463</v>
      </c>
      <c r="D84" s="3">
        <v>420818</v>
      </c>
      <c r="E84" s="3">
        <v>468912</v>
      </c>
      <c r="F84" s="3">
        <v>485760</v>
      </c>
      <c r="G84" s="3">
        <v>500240</v>
      </c>
      <c r="H84" s="3">
        <v>528520</v>
      </c>
      <c r="I84" s="3">
        <v>560892</v>
      </c>
      <c r="J84" s="3">
        <v>588307</v>
      </c>
    </row>
    <row r="85" spans="1:10" x14ac:dyDescent="0.25">
      <c r="A85" s="3" t="s">
        <v>147</v>
      </c>
      <c r="B85" s="3" t="s">
        <v>89</v>
      </c>
      <c r="C85" s="3">
        <v>1447918</v>
      </c>
      <c r="D85" s="3">
        <v>1578125</v>
      </c>
      <c r="E85" s="3">
        <v>1697452</v>
      </c>
      <c r="F85" s="3">
        <v>1861359</v>
      </c>
      <c r="G85" s="3">
        <v>1836330</v>
      </c>
      <c r="H85" s="3">
        <v>1986857</v>
      </c>
      <c r="I85" s="3">
        <v>2199363</v>
      </c>
      <c r="J85" s="3">
        <v>2374090</v>
      </c>
    </row>
    <row r="86" spans="1:10" x14ac:dyDescent="0.25">
      <c r="A86" s="3" t="s">
        <v>147</v>
      </c>
      <c r="B86" s="3" t="s">
        <v>90</v>
      </c>
      <c r="C86" s="3">
        <v>188023</v>
      </c>
      <c r="D86" s="3">
        <v>211381</v>
      </c>
      <c r="E86" s="3">
        <v>228521</v>
      </c>
      <c r="F86" s="3">
        <v>247173</v>
      </c>
      <c r="G86" s="3">
        <v>254911</v>
      </c>
      <c r="H86" s="3">
        <v>267778</v>
      </c>
      <c r="I86" s="3">
        <v>294908</v>
      </c>
      <c r="J86" s="3">
        <v>312592</v>
      </c>
    </row>
    <row r="87" spans="1:10" x14ac:dyDescent="0.25">
      <c r="A87" s="3" t="s">
        <v>147</v>
      </c>
      <c r="B87" s="3" t="s">
        <v>91</v>
      </c>
      <c r="C87" s="3">
        <v>223292</v>
      </c>
      <c r="D87" s="3">
        <v>257415</v>
      </c>
      <c r="E87" s="3">
        <v>270829</v>
      </c>
      <c r="F87" s="3">
        <v>292786</v>
      </c>
      <c r="G87" s="3">
        <v>292765</v>
      </c>
      <c r="H87" s="3">
        <v>314663</v>
      </c>
      <c r="I87" s="3">
        <v>332709</v>
      </c>
      <c r="J87" s="3">
        <v>368348</v>
      </c>
    </row>
    <row r="88" spans="1:10" x14ac:dyDescent="0.25">
      <c r="A88" s="3" t="s">
        <v>147</v>
      </c>
      <c r="B88" s="3" t="s">
        <v>92</v>
      </c>
      <c r="C88" s="3"/>
      <c r="D88" s="3"/>
      <c r="E88" s="3"/>
      <c r="F88" s="3"/>
      <c r="G88" s="3"/>
      <c r="H88" s="3">
        <v>147062</v>
      </c>
      <c r="I88" s="3">
        <v>147993</v>
      </c>
      <c r="J88" s="3">
        <v>164626</v>
      </c>
    </row>
    <row r="89" spans="1:10" x14ac:dyDescent="0.25">
      <c r="A89" s="3" t="s">
        <v>147</v>
      </c>
      <c r="B89" s="3" t="s">
        <v>93</v>
      </c>
      <c r="C89" s="3">
        <v>435881</v>
      </c>
      <c r="D89" s="3">
        <v>478617</v>
      </c>
      <c r="E89" s="3">
        <v>492170</v>
      </c>
      <c r="F89" s="3">
        <v>520995</v>
      </c>
      <c r="G89" s="3">
        <v>569404</v>
      </c>
      <c r="H89" s="3">
        <v>469075</v>
      </c>
      <c r="I89" s="3">
        <v>476548</v>
      </c>
      <c r="J89" s="3">
        <v>494839</v>
      </c>
    </row>
    <row r="90" spans="1:10" x14ac:dyDescent="0.25">
      <c r="A90" s="3" t="s">
        <v>147</v>
      </c>
      <c r="B90" s="3" t="s">
        <v>94</v>
      </c>
      <c r="C90" s="3">
        <v>213396</v>
      </c>
      <c r="D90" s="3">
        <v>240255</v>
      </c>
      <c r="E90" s="3">
        <v>248105</v>
      </c>
      <c r="F90" s="3">
        <v>255126</v>
      </c>
      <c r="G90" s="3">
        <v>259162</v>
      </c>
      <c r="H90" s="3">
        <v>286176</v>
      </c>
      <c r="I90" s="3">
        <v>278028</v>
      </c>
      <c r="J90" s="3">
        <v>312922</v>
      </c>
    </row>
    <row r="91" spans="1:10" x14ac:dyDescent="0.25">
      <c r="A91" s="3" t="s">
        <v>147</v>
      </c>
      <c r="B91" s="3" t="s">
        <v>95</v>
      </c>
      <c r="C91" s="3">
        <v>84013</v>
      </c>
      <c r="D91" s="3">
        <v>95538</v>
      </c>
      <c r="E91" s="3">
        <v>94975</v>
      </c>
      <c r="F91" s="3">
        <v>105264</v>
      </c>
      <c r="G91" s="3">
        <v>110972</v>
      </c>
      <c r="H91" s="3">
        <v>115460</v>
      </c>
      <c r="I91" s="3">
        <v>115403</v>
      </c>
      <c r="J91" s="3">
        <v>125802</v>
      </c>
    </row>
    <row r="92" spans="1:10" x14ac:dyDescent="0.25">
      <c r="A92" s="3" t="s">
        <v>147</v>
      </c>
      <c r="B92" s="3" t="s">
        <v>96</v>
      </c>
      <c r="C92" s="3">
        <v>181589</v>
      </c>
      <c r="D92" s="3">
        <v>201932</v>
      </c>
      <c r="E92" s="3">
        <v>216483</v>
      </c>
      <c r="F92" s="3">
        <v>225977</v>
      </c>
      <c r="G92" s="3">
        <v>234369</v>
      </c>
      <c r="H92" s="3">
        <v>254285</v>
      </c>
      <c r="I92" s="3">
        <v>252463</v>
      </c>
      <c r="J92" s="3">
        <v>279265</v>
      </c>
    </row>
    <row r="93" spans="1:10" x14ac:dyDescent="0.25">
      <c r="A93" s="3" t="s">
        <v>147</v>
      </c>
      <c r="B93" s="3" t="s">
        <v>97</v>
      </c>
      <c r="C93" s="3">
        <v>25199</v>
      </c>
      <c r="D93" s="3">
        <v>28109</v>
      </c>
      <c r="E93" s="3">
        <v>29063</v>
      </c>
      <c r="F93" s="3">
        <v>30007</v>
      </c>
      <c r="G93" s="3">
        <v>32129</v>
      </c>
      <c r="H93" s="3">
        <v>33832</v>
      </c>
      <c r="I93" s="3">
        <v>35857</v>
      </c>
      <c r="J93" s="3">
        <v>37042</v>
      </c>
    </row>
    <row r="94" spans="1:10" x14ac:dyDescent="0.25">
      <c r="A94" s="3" t="s">
        <v>147</v>
      </c>
      <c r="B94" s="3" t="s">
        <v>98</v>
      </c>
      <c r="C94" s="3">
        <v>39037</v>
      </c>
      <c r="D94" s="3">
        <v>44380</v>
      </c>
      <c r="E94" s="3">
        <v>46270</v>
      </c>
      <c r="F94" s="3">
        <v>44605</v>
      </c>
      <c r="G94" s="3">
        <v>52326</v>
      </c>
      <c r="H94" s="3">
        <v>51957</v>
      </c>
      <c r="I94" s="3">
        <v>56271</v>
      </c>
      <c r="J94" s="3">
        <v>60882</v>
      </c>
    </row>
    <row r="95" spans="1:10" x14ac:dyDescent="0.25">
      <c r="A95" s="3" t="s">
        <v>148</v>
      </c>
      <c r="B95" s="3" t="s">
        <v>83</v>
      </c>
      <c r="C95" s="3">
        <v>10760</v>
      </c>
      <c r="D95" s="3">
        <v>11491</v>
      </c>
      <c r="E95" s="3">
        <v>12594</v>
      </c>
      <c r="F95" s="3">
        <v>13480</v>
      </c>
      <c r="G95" s="3">
        <v>13920</v>
      </c>
      <c r="H95" s="3">
        <v>10371</v>
      </c>
      <c r="I95" s="3">
        <v>17690</v>
      </c>
      <c r="J95" s="3">
        <v>17036</v>
      </c>
    </row>
    <row r="96" spans="1:10" x14ac:dyDescent="0.25">
      <c r="A96" s="3" t="s">
        <v>148</v>
      </c>
      <c r="B96" s="3" t="s">
        <v>84</v>
      </c>
      <c r="C96" s="3">
        <v>15614</v>
      </c>
      <c r="D96" s="3">
        <v>14643</v>
      </c>
      <c r="E96" s="3">
        <v>20198</v>
      </c>
      <c r="F96" s="3">
        <v>14701</v>
      </c>
      <c r="G96" s="3">
        <v>20664</v>
      </c>
      <c r="H96" s="3">
        <v>19960</v>
      </c>
      <c r="I96" s="3">
        <v>24544</v>
      </c>
      <c r="J96" s="3">
        <v>24363</v>
      </c>
    </row>
    <row r="97" spans="1:10" x14ac:dyDescent="0.25">
      <c r="A97" s="3" t="s">
        <v>148</v>
      </c>
      <c r="B97" s="3" t="s">
        <v>85</v>
      </c>
      <c r="C97" s="3">
        <v>33045</v>
      </c>
      <c r="D97" s="3">
        <v>37872</v>
      </c>
      <c r="E97" s="3">
        <v>36450</v>
      </c>
      <c r="F97" s="3">
        <v>35293</v>
      </c>
      <c r="G97" s="3">
        <v>33930</v>
      </c>
      <c r="H97" s="3">
        <v>26192</v>
      </c>
      <c r="I97" s="3">
        <v>44385</v>
      </c>
      <c r="J97" s="3">
        <v>42433</v>
      </c>
    </row>
    <row r="98" spans="1:10" x14ac:dyDescent="0.25">
      <c r="A98" s="3" t="s">
        <v>148</v>
      </c>
      <c r="B98" s="3" t="s">
        <v>86</v>
      </c>
      <c r="C98" s="3">
        <v>16462</v>
      </c>
      <c r="D98" s="3">
        <v>13847</v>
      </c>
      <c r="E98" s="3">
        <v>15538</v>
      </c>
      <c r="F98" s="3">
        <v>15780</v>
      </c>
      <c r="G98" s="3">
        <v>17570</v>
      </c>
      <c r="H98" s="3">
        <v>14821</v>
      </c>
      <c r="I98" s="3">
        <v>21094</v>
      </c>
      <c r="J98" s="3">
        <v>18020</v>
      </c>
    </row>
    <row r="99" spans="1:10" x14ac:dyDescent="0.25">
      <c r="A99" s="3" t="s">
        <v>148</v>
      </c>
      <c r="B99" s="3" t="s">
        <v>87</v>
      </c>
      <c r="C99" s="3">
        <v>41833</v>
      </c>
      <c r="D99" s="3">
        <v>32798</v>
      </c>
      <c r="E99" s="3">
        <v>40891</v>
      </c>
      <c r="F99" s="3">
        <v>42819</v>
      </c>
      <c r="G99" s="3">
        <v>44900</v>
      </c>
      <c r="H99" s="3">
        <v>41427</v>
      </c>
      <c r="I99" s="3">
        <v>58998</v>
      </c>
      <c r="J99" s="3">
        <v>51135</v>
      </c>
    </row>
    <row r="100" spans="1:10" x14ac:dyDescent="0.25">
      <c r="A100" s="3" t="s">
        <v>148</v>
      </c>
      <c r="B100" s="3" t="s">
        <v>88</v>
      </c>
      <c r="C100" s="3">
        <v>91852</v>
      </c>
      <c r="D100" s="3">
        <v>81564</v>
      </c>
      <c r="E100" s="3">
        <v>81618</v>
      </c>
      <c r="F100" s="3">
        <v>82048</v>
      </c>
      <c r="G100" s="3">
        <v>100377</v>
      </c>
      <c r="H100" s="3">
        <v>99607</v>
      </c>
      <c r="I100" s="3">
        <v>121233</v>
      </c>
      <c r="J100" s="3">
        <v>119380</v>
      </c>
    </row>
    <row r="101" spans="1:10" x14ac:dyDescent="0.25">
      <c r="A101" s="3" t="s">
        <v>148</v>
      </c>
      <c r="B101" s="3" t="s">
        <v>89</v>
      </c>
      <c r="C101" s="3">
        <v>334155</v>
      </c>
      <c r="D101" s="3">
        <v>340440</v>
      </c>
      <c r="E101" s="3">
        <v>352143</v>
      </c>
      <c r="F101" s="3">
        <v>360568</v>
      </c>
      <c r="G101" s="3">
        <v>412887</v>
      </c>
      <c r="H101" s="3">
        <v>418803</v>
      </c>
      <c r="I101" s="3">
        <v>546525</v>
      </c>
      <c r="J101" s="3">
        <v>495835</v>
      </c>
    </row>
    <row r="102" spans="1:10" x14ac:dyDescent="0.25">
      <c r="A102" s="3" t="s">
        <v>148</v>
      </c>
      <c r="B102" s="3" t="s">
        <v>90</v>
      </c>
      <c r="C102" s="3">
        <v>44631</v>
      </c>
      <c r="D102" s="3">
        <v>40801</v>
      </c>
      <c r="E102" s="3">
        <v>38606</v>
      </c>
      <c r="F102" s="3">
        <v>35440</v>
      </c>
      <c r="G102" s="3">
        <v>42377</v>
      </c>
      <c r="H102" s="3">
        <v>45012</v>
      </c>
      <c r="I102" s="3">
        <v>53162</v>
      </c>
      <c r="J102" s="3">
        <v>56554</v>
      </c>
    </row>
    <row r="103" spans="1:10" x14ac:dyDescent="0.25">
      <c r="A103" s="3" t="s">
        <v>148</v>
      </c>
      <c r="B103" s="3" t="s">
        <v>91</v>
      </c>
      <c r="C103" s="3">
        <v>45148</v>
      </c>
      <c r="D103" s="3">
        <v>41544</v>
      </c>
      <c r="E103" s="3">
        <v>43700</v>
      </c>
      <c r="F103" s="3">
        <v>44880</v>
      </c>
      <c r="G103" s="3">
        <v>50562</v>
      </c>
      <c r="H103" s="3">
        <v>46836</v>
      </c>
      <c r="I103" s="3">
        <v>64852</v>
      </c>
      <c r="J103" s="3">
        <v>59503</v>
      </c>
    </row>
    <row r="104" spans="1:10" x14ac:dyDescent="0.25">
      <c r="A104" s="3" t="s">
        <v>148</v>
      </c>
      <c r="B104" s="3" t="s">
        <v>92</v>
      </c>
      <c r="C104" s="3"/>
      <c r="D104" s="3"/>
      <c r="E104" s="3"/>
      <c r="F104" s="3"/>
      <c r="G104" s="3"/>
      <c r="H104" s="3">
        <v>20193</v>
      </c>
      <c r="I104" s="3">
        <v>32339</v>
      </c>
      <c r="J104" s="3">
        <v>28799</v>
      </c>
    </row>
    <row r="105" spans="1:10" x14ac:dyDescent="0.25">
      <c r="A105" s="3" t="s">
        <v>148</v>
      </c>
      <c r="B105" s="3" t="s">
        <v>93</v>
      </c>
      <c r="C105" s="3">
        <v>98732</v>
      </c>
      <c r="D105" s="3">
        <v>94425</v>
      </c>
      <c r="E105" s="3">
        <v>102127</v>
      </c>
      <c r="F105" s="3">
        <v>102402</v>
      </c>
      <c r="G105" s="3">
        <v>101884</v>
      </c>
      <c r="H105" s="3">
        <v>78482</v>
      </c>
      <c r="I105" s="3">
        <v>98476</v>
      </c>
      <c r="J105" s="3">
        <v>94292</v>
      </c>
    </row>
    <row r="106" spans="1:10" x14ac:dyDescent="0.25">
      <c r="A106" s="3" t="s">
        <v>148</v>
      </c>
      <c r="B106" s="3" t="s">
        <v>94</v>
      </c>
      <c r="C106" s="3">
        <v>41474</v>
      </c>
      <c r="D106" s="3">
        <v>30217</v>
      </c>
      <c r="E106" s="3">
        <v>34682</v>
      </c>
      <c r="F106" s="3">
        <v>43805</v>
      </c>
      <c r="G106" s="3">
        <v>51887</v>
      </c>
      <c r="H106" s="3">
        <v>45070</v>
      </c>
      <c r="I106" s="3">
        <v>62713</v>
      </c>
      <c r="J106" s="3">
        <v>54141</v>
      </c>
    </row>
    <row r="107" spans="1:10" x14ac:dyDescent="0.25">
      <c r="A107" s="3" t="s">
        <v>148</v>
      </c>
      <c r="B107" s="3" t="s">
        <v>95</v>
      </c>
      <c r="C107" s="3">
        <v>17498</v>
      </c>
      <c r="D107" s="3">
        <v>16754</v>
      </c>
      <c r="E107" s="3">
        <v>20762</v>
      </c>
      <c r="F107" s="3">
        <v>18870</v>
      </c>
      <c r="G107" s="3">
        <v>16408</v>
      </c>
      <c r="H107" s="3">
        <v>17333</v>
      </c>
      <c r="I107" s="3">
        <v>25655</v>
      </c>
      <c r="J107" s="3">
        <v>22503</v>
      </c>
    </row>
    <row r="108" spans="1:10" x14ac:dyDescent="0.25">
      <c r="A108" s="3" t="s">
        <v>148</v>
      </c>
      <c r="B108" s="3" t="s">
        <v>96</v>
      </c>
      <c r="C108" s="3">
        <v>39139</v>
      </c>
      <c r="D108" s="3">
        <v>34743</v>
      </c>
      <c r="E108" s="3">
        <v>33152</v>
      </c>
      <c r="F108" s="3">
        <v>37686</v>
      </c>
      <c r="G108" s="3">
        <v>40286</v>
      </c>
      <c r="H108" s="3">
        <v>34645</v>
      </c>
      <c r="I108" s="3">
        <v>50588</v>
      </c>
      <c r="J108" s="3">
        <v>48646</v>
      </c>
    </row>
    <row r="109" spans="1:10" x14ac:dyDescent="0.25">
      <c r="A109" s="3" t="s">
        <v>148</v>
      </c>
      <c r="B109" s="3" t="s">
        <v>97</v>
      </c>
      <c r="C109" s="3">
        <v>3477</v>
      </c>
      <c r="D109" s="3">
        <v>2733</v>
      </c>
      <c r="E109" s="3">
        <v>3579</v>
      </c>
      <c r="F109" s="3">
        <v>3842</v>
      </c>
      <c r="G109" s="3">
        <v>3500</v>
      </c>
      <c r="H109" s="3">
        <v>3412</v>
      </c>
      <c r="I109" s="3">
        <v>4962</v>
      </c>
      <c r="J109" s="3">
        <v>3728</v>
      </c>
    </row>
    <row r="110" spans="1:10" x14ac:dyDescent="0.25">
      <c r="A110" s="3" t="s">
        <v>148</v>
      </c>
      <c r="B110" s="3" t="s">
        <v>98</v>
      </c>
      <c r="C110" s="3">
        <v>8536</v>
      </c>
      <c r="D110" s="3">
        <v>6137</v>
      </c>
      <c r="E110" s="3">
        <v>7405</v>
      </c>
      <c r="F110" s="3">
        <v>7904</v>
      </c>
      <c r="G110" s="3">
        <v>6479</v>
      </c>
      <c r="H110" s="3">
        <v>7615</v>
      </c>
      <c r="I110" s="3">
        <v>10027</v>
      </c>
      <c r="J110" s="3">
        <v>8819</v>
      </c>
    </row>
    <row r="113" spans="1:10" x14ac:dyDescent="0.25">
      <c r="A113" s="31" t="s">
        <v>80</v>
      </c>
      <c r="B113" s="31"/>
      <c r="C113" s="31"/>
      <c r="D113" s="31"/>
      <c r="E113" s="31"/>
      <c r="F113" s="31"/>
      <c r="G113" s="31"/>
      <c r="H113" s="31"/>
      <c r="I113" s="31"/>
      <c r="J113" s="31"/>
    </row>
    <row r="114" spans="1:10" x14ac:dyDescent="0.25">
      <c r="A114" s="4" t="s">
        <v>64</v>
      </c>
      <c r="B114" s="4" t="s">
        <v>5</v>
      </c>
      <c r="C114" s="4" t="s">
        <v>65</v>
      </c>
      <c r="D114" s="4" t="s">
        <v>66</v>
      </c>
      <c r="E114" s="4" t="s">
        <v>67</v>
      </c>
      <c r="F114" s="4" t="s">
        <v>68</v>
      </c>
      <c r="G114" s="4" t="s">
        <v>69</v>
      </c>
      <c r="H114" s="4" t="s">
        <v>70</v>
      </c>
      <c r="I114" s="4" t="s">
        <v>71</v>
      </c>
      <c r="J114" s="4" t="s">
        <v>72</v>
      </c>
    </row>
    <row r="115" spans="1:10" x14ac:dyDescent="0.25">
      <c r="A115" s="3" t="s">
        <v>147</v>
      </c>
      <c r="B115" s="3" t="s">
        <v>83</v>
      </c>
      <c r="C115" s="3">
        <v>669</v>
      </c>
      <c r="D115" s="3">
        <v>628</v>
      </c>
      <c r="E115" s="3">
        <v>1821</v>
      </c>
      <c r="F115" s="3">
        <v>2118</v>
      </c>
      <c r="G115" s="3">
        <v>725</v>
      </c>
      <c r="H115" s="3">
        <v>2270</v>
      </c>
      <c r="I115" s="3">
        <v>1775</v>
      </c>
      <c r="J115" s="3">
        <v>2162</v>
      </c>
    </row>
    <row r="116" spans="1:10" x14ac:dyDescent="0.25">
      <c r="A116" s="3" t="s">
        <v>147</v>
      </c>
      <c r="B116" s="3" t="s">
        <v>84</v>
      </c>
      <c r="C116" s="3">
        <v>1243</v>
      </c>
      <c r="D116" s="3">
        <v>1114</v>
      </c>
      <c r="E116" s="3">
        <v>2786</v>
      </c>
      <c r="F116" s="3">
        <v>2305</v>
      </c>
      <c r="G116" s="3">
        <v>2061</v>
      </c>
      <c r="H116" s="3">
        <v>2375</v>
      </c>
      <c r="I116" s="3">
        <v>2087</v>
      </c>
      <c r="J116" s="3">
        <v>2244</v>
      </c>
    </row>
    <row r="117" spans="1:10" x14ac:dyDescent="0.25">
      <c r="A117" s="3" t="s">
        <v>147</v>
      </c>
      <c r="B117" s="3" t="s">
        <v>85</v>
      </c>
      <c r="C117" s="3">
        <v>1512</v>
      </c>
      <c r="D117" s="3">
        <v>1403</v>
      </c>
      <c r="E117" s="3">
        <v>3029</v>
      </c>
      <c r="F117" s="3">
        <v>1746</v>
      </c>
      <c r="G117" s="3">
        <v>1639</v>
      </c>
      <c r="H117" s="3">
        <v>2248</v>
      </c>
      <c r="I117" s="3">
        <v>1870</v>
      </c>
      <c r="J117" s="3">
        <v>2494</v>
      </c>
    </row>
    <row r="118" spans="1:10" x14ac:dyDescent="0.25">
      <c r="A118" s="3" t="s">
        <v>147</v>
      </c>
      <c r="B118" s="3" t="s">
        <v>86</v>
      </c>
      <c r="C118" s="3">
        <v>1448</v>
      </c>
      <c r="D118" s="3">
        <v>1273</v>
      </c>
      <c r="E118" s="3">
        <v>2261</v>
      </c>
      <c r="F118" s="3">
        <v>1840</v>
      </c>
      <c r="G118" s="3">
        <v>3125</v>
      </c>
      <c r="H118" s="3">
        <v>1897</v>
      </c>
      <c r="I118" s="3">
        <v>1884</v>
      </c>
      <c r="J118" s="3">
        <v>2662</v>
      </c>
    </row>
    <row r="119" spans="1:10" x14ac:dyDescent="0.25">
      <c r="A119" s="3" t="s">
        <v>147</v>
      </c>
      <c r="B119" s="3" t="s">
        <v>87</v>
      </c>
      <c r="C119" s="3">
        <v>2608</v>
      </c>
      <c r="D119" s="3">
        <v>2695</v>
      </c>
      <c r="E119" s="3">
        <v>1952</v>
      </c>
      <c r="F119" s="3">
        <v>2460</v>
      </c>
      <c r="G119" s="3">
        <v>2984</v>
      </c>
      <c r="H119" s="3">
        <v>2591</v>
      </c>
      <c r="I119" s="3">
        <v>2122</v>
      </c>
      <c r="J119" s="3">
        <v>2435</v>
      </c>
    </row>
    <row r="120" spans="1:10" x14ac:dyDescent="0.25">
      <c r="A120" s="3" t="s">
        <v>147</v>
      </c>
      <c r="B120" s="3" t="s">
        <v>88</v>
      </c>
      <c r="C120" s="3">
        <v>6088</v>
      </c>
      <c r="D120" s="3">
        <v>6500</v>
      </c>
      <c r="E120" s="3">
        <v>3874</v>
      </c>
      <c r="F120" s="3">
        <v>5514</v>
      </c>
      <c r="G120" s="3">
        <v>7448</v>
      </c>
      <c r="H120" s="3">
        <v>5516</v>
      </c>
      <c r="I120" s="3">
        <v>5134</v>
      </c>
      <c r="J120" s="3">
        <v>6060</v>
      </c>
    </row>
    <row r="121" spans="1:10" x14ac:dyDescent="0.25">
      <c r="A121" s="3" t="s">
        <v>147</v>
      </c>
      <c r="B121" s="3" t="s">
        <v>89</v>
      </c>
      <c r="C121" s="3">
        <v>11007</v>
      </c>
      <c r="D121" s="3">
        <v>11029</v>
      </c>
      <c r="E121" s="3">
        <v>6412</v>
      </c>
      <c r="F121" s="3">
        <v>9064</v>
      </c>
      <c r="G121" s="3">
        <v>14335</v>
      </c>
      <c r="H121" s="3">
        <v>11225</v>
      </c>
      <c r="I121" s="3">
        <v>10470</v>
      </c>
      <c r="J121" s="3">
        <v>10775</v>
      </c>
    </row>
    <row r="122" spans="1:10" x14ac:dyDescent="0.25">
      <c r="A122" s="3" t="s">
        <v>147</v>
      </c>
      <c r="B122" s="3" t="s">
        <v>90</v>
      </c>
      <c r="C122" s="3">
        <v>5740</v>
      </c>
      <c r="D122" s="3">
        <v>5637</v>
      </c>
      <c r="E122" s="3">
        <v>3108</v>
      </c>
      <c r="F122" s="3">
        <v>4394</v>
      </c>
      <c r="G122" s="3">
        <v>6101</v>
      </c>
      <c r="H122" s="3">
        <v>4492</v>
      </c>
      <c r="I122" s="3">
        <v>3482</v>
      </c>
      <c r="J122" s="3">
        <v>4250</v>
      </c>
    </row>
    <row r="123" spans="1:10" x14ac:dyDescent="0.25">
      <c r="A123" s="3" t="s">
        <v>147</v>
      </c>
      <c r="B123" s="3" t="s">
        <v>91</v>
      </c>
      <c r="C123" s="3">
        <v>5392</v>
      </c>
      <c r="D123" s="3">
        <v>5632</v>
      </c>
      <c r="E123" s="3">
        <v>4258</v>
      </c>
      <c r="F123" s="3">
        <v>3999</v>
      </c>
      <c r="G123" s="3">
        <v>4870</v>
      </c>
      <c r="H123" s="3">
        <v>4509</v>
      </c>
      <c r="I123" s="3">
        <v>3568</v>
      </c>
      <c r="J123" s="3">
        <v>4450</v>
      </c>
    </row>
    <row r="124" spans="1:10" x14ac:dyDescent="0.25">
      <c r="A124" s="3" t="s">
        <v>147</v>
      </c>
      <c r="B124" s="3" t="s">
        <v>92</v>
      </c>
      <c r="C124" s="3"/>
      <c r="D124" s="3"/>
      <c r="E124" s="3"/>
      <c r="F124" s="3"/>
      <c r="G124" s="3"/>
      <c r="H124" s="3">
        <v>2509</v>
      </c>
      <c r="I124" s="3">
        <v>1853</v>
      </c>
      <c r="J124" s="3">
        <v>2791</v>
      </c>
    </row>
    <row r="125" spans="1:10" x14ac:dyDescent="0.25">
      <c r="A125" s="3" t="s">
        <v>147</v>
      </c>
      <c r="B125" s="3" t="s">
        <v>93</v>
      </c>
      <c r="C125" s="3">
        <v>9656</v>
      </c>
      <c r="D125" s="3">
        <v>9908</v>
      </c>
      <c r="E125" s="3">
        <v>4859</v>
      </c>
      <c r="F125" s="3">
        <v>8070</v>
      </c>
      <c r="G125" s="3">
        <v>9780</v>
      </c>
      <c r="H125" s="3">
        <v>6129</v>
      </c>
      <c r="I125" s="3">
        <v>4912</v>
      </c>
      <c r="J125" s="3">
        <v>5895</v>
      </c>
    </row>
    <row r="126" spans="1:10" x14ac:dyDescent="0.25">
      <c r="A126" s="3" t="s">
        <v>147</v>
      </c>
      <c r="B126" s="3" t="s">
        <v>94</v>
      </c>
      <c r="C126" s="3">
        <v>5846</v>
      </c>
      <c r="D126" s="3">
        <v>5553</v>
      </c>
      <c r="E126" s="3">
        <v>3469</v>
      </c>
      <c r="F126" s="3">
        <v>4639</v>
      </c>
      <c r="G126" s="3">
        <v>5886</v>
      </c>
      <c r="H126" s="3">
        <v>4447</v>
      </c>
      <c r="I126" s="3">
        <v>3232</v>
      </c>
      <c r="J126" s="3">
        <v>4147</v>
      </c>
    </row>
    <row r="127" spans="1:10" x14ac:dyDescent="0.25">
      <c r="A127" s="3" t="s">
        <v>147</v>
      </c>
      <c r="B127" s="3" t="s">
        <v>95</v>
      </c>
      <c r="C127" s="3">
        <v>2075</v>
      </c>
      <c r="D127" s="3">
        <v>2104</v>
      </c>
      <c r="E127" s="3">
        <v>3541</v>
      </c>
      <c r="F127" s="3">
        <v>3092</v>
      </c>
      <c r="G127" s="3">
        <v>2911</v>
      </c>
      <c r="H127" s="3">
        <v>2940</v>
      </c>
      <c r="I127" s="3">
        <v>2276</v>
      </c>
      <c r="J127" s="3">
        <v>3237</v>
      </c>
    </row>
    <row r="128" spans="1:10" x14ac:dyDescent="0.25">
      <c r="A128" s="3" t="s">
        <v>147</v>
      </c>
      <c r="B128" s="3" t="s">
        <v>96</v>
      </c>
      <c r="C128" s="3">
        <v>5343</v>
      </c>
      <c r="D128" s="3">
        <v>4718</v>
      </c>
      <c r="E128" s="3">
        <v>3734</v>
      </c>
      <c r="F128" s="3">
        <v>3473</v>
      </c>
      <c r="G128" s="3">
        <v>5323</v>
      </c>
      <c r="H128" s="3">
        <v>3622</v>
      </c>
      <c r="I128" s="3">
        <v>2933</v>
      </c>
      <c r="J128" s="3">
        <v>3316</v>
      </c>
    </row>
    <row r="129" spans="1:10" x14ac:dyDescent="0.25">
      <c r="A129" s="3" t="s">
        <v>147</v>
      </c>
      <c r="B129" s="3" t="s">
        <v>97</v>
      </c>
      <c r="C129" s="3">
        <v>1061</v>
      </c>
      <c r="D129" s="3">
        <v>981</v>
      </c>
      <c r="E129" s="3">
        <v>2535</v>
      </c>
      <c r="F129" s="3">
        <v>1647</v>
      </c>
      <c r="G129" s="3">
        <v>1027</v>
      </c>
      <c r="H129" s="3">
        <v>1605</v>
      </c>
      <c r="I129" s="3">
        <v>1489</v>
      </c>
      <c r="J129" s="3">
        <v>1312</v>
      </c>
    </row>
    <row r="130" spans="1:10" x14ac:dyDescent="0.25">
      <c r="A130" s="3" t="s">
        <v>147</v>
      </c>
      <c r="B130" s="3" t="s">
        <v>98</v>
      </c>
      <c r="C130" s="3">
        <v>826</v>
      </c>
      <c r="D130" s="3">
        <v>708</v>
      </c>
      <c r="E130" s="3">
        <v>1341</v>
      </c>
      <c r="F130" s="3">
        <v>1632</v>
      </c>
      <c r="G130" s="3">
        <v>1683</v>
      </c>
      <c r="H130" s="3">
        <v>2025</v>
      </c>
      <c r="I130" s="3">
        <v>1555</v>
      </c>
      <c r="J130" s="3">
        <v>1693</v>
      </c>
    </row>
    <row r="131" spans="1:10" x14ac:dyDescent="0.25">
      <c r="A131" s="3" t="s">
        <v>148</v>
      </c>
      <c r="B131" s="3" t="s">
        <v>83</v>
      </c>
      <c r="C131" s="3">
        <v>93</v>
      </c>
      <c r="D131" s="3">
        <v>104</v>
      </c>
      <c r="E131" s="3">
        <v>438</v>
      </c>
      <c r="F131" s="3">
        <v>520</v>
      </c>
      <c r="G131" s="3">
        <v>152</v>
      </c>
      <c r="H131" s="3">
        <v>347</v>
      </c>
      <c r="I131" s="3">
        <v>525</v>
      </c>
      <c r="J131" s="3">
        <v>556</v>
      </c>
    </row>
    <row r="132" spans="1:10" x14ac:dyDescent="0.25">
      <c r="A132" s="3" t="s">
        <v>148</v>
      </c>
      <c r="B132" s="3" t="s">
        <v>84</v>
      </c>
      <c r="C132" s="3">
        <v>228</v>
      </c>
      <c r="D132" s="3">
        <v>185</v>
      </c>
      <c r="E132" s="3">
        <v>889</v>
      </c>
      <c r="F132" s="3">
        <v>481</v>
      </c>
      <c r="G132" s="3">
        <v>481</v>
      </c>
      <c r="H132" s="3">
        <v>580</v>
      </c>
      <c r="I132" s="3">
        <v>564</v>
      </c>
      <c r="J132" s="3">
        <v>562</v>
      </c>
    </row>
    <row r="133" spans="1:10" x14ac:dyDescent="0.25">
      <c r="A133" s="3" t="s">
        <v>148</v>
      </c>
      <c r="B133" s="3" t="s">
        <v>85</v>
      </c>
      <c r="C133" s="3">
        <v>393</v>
      </c>
      <c r="D133" s="3">
        <v>447</v>
      </c>
      <c r="E133" s="3">
        <v>876</v>
      </c>
      <c r="F133" s="3">
        <v>484</v>
      </c>
      <c r="G133" s="3">
        <v>386</v>
      </c>
      <c r="H133" s="3">
        <v>380</v>
      </c>
      <c r="I133" s="3">
        <v>524</v>
      </c>
      <c r="J133" s="3">
        <v>576</v>
      </c>
    </row>
    <row r="134" spans="1:10" x14ac:dyDescent="0.25">
      <c r="A134" s="3" t="s">
        <v>148</v>
      </c>
      <c r="B134" s="3" t="s">
        <v>86</v>
      </c>
      <c r="C134" s="3">
        <v>403</v>
      </c>
      <c r="D134" s="3">
        <v>277</v>
      </c>
      <c r="E134" s="3">
        <v>562</v>
      </c>
      <c r="F134" s="3">
        <v>442</v>
      </c>
      <c r="G134" s="3">
        <v>864</v>
      </c>
      <c r="H134" s="3">
        <v>337</v>
      </c>
      <c r="I134" s="3">
        <v>536</v>
      </c>
      <c r="J134" s="3">
        <v>549</v>
      </c>
    </row>
    <row r="135" spans="1:10" x14ac:dyDescent="0.25">
      <c r="A135" s="3" t="s">
        <v>148</v>
      </c>
      <c r="B135" s="3" t="s">
        <v>87</v>
      </c>
      <c r="C135" s="3">
        <v>642</v>
      </c>
      <c r="D135" s="3">
        <v>517</v>
      </c>
      <c r="E135" s="3">
        <v>466</v>
      </c>
      <c r="F135" s="3">
        <v>578</v>
      </c>
      <c r="G135" s="3">
        <v>761</v>
      </c>
      <c r="H135" s="3">
        <v>536</v>
      </c>
      <c r="I135" s="3">
        <v>588</v>
      </c>
      <c r="J135" s="3">
        <v>514</v>
      </c>
    </row>
    <row r="136" spans="1:10" x14ac:dyDescent="0.25">
      <c r="A136" s="3" t="s">
        <v>148</v>
      </c>
      <c r="B136" s="3" t="s">
        <v>88</v>
      </c>
      <c r="C136" s="3">
        <v>1583</v>
      </c>
      <c r="D136" s="3">
        <v>1421</v>
      </c>
      <c r="E136" s="3">
        <v>722</v>
      </c>
      <c r="F136" s="3">
        <v>948</v>
      </c>
      <c r="G136" s="3">
        <v>1550</v>
      </c>
      <c r="H136" s="3">
        <v>1060</v>
      </c>
      <c r="I136" s="3">
        <v>1229</v>
      </c>
      <c r="J136" s="3">
        <v>1296</v>
      </c>
    </row>
    <row r="137" spans="1:10" x14ac:dyDescent="0.25">
      <c r="A137" s="3" t="s">
        <v>148</v>
      </c>
      <c r="B137" s="3" t="s">
        <v>89</v>
      </c>
      <c r="C137" s="3">
        <v>2803</v>
      </c>
      <c r="D137" s="3">
        <v>2652</v>
      </c>
      <c r="E137" s="3">
        <v>1378</v>
      </c>
      <c r="F137" s="3">
        <v>1917</v>
      </c>
      <c r="G137" s="3">
        <v>3388</v>
      </c>
      <c r="H137" s="3">
        <v>2305</v>
      </c>
      <c r="I137" s="3">
        <v>2729</v>
      </c>
      <c r="J137" s="3">
        <v>2427</v>
      </c>
    </row>
    <row r="138" spans="1:10" x14ac:dyDescent="0.25">
      <c r="A138" s="3" t="s">
        <v>148</v>
      </c>
      <c r="B138" s="3" t="s">
        <v>90</v>
      </c>
      <c r="C138" s="3">
        <v>1210</v>
      </c>
      <c r="D138" s="3">
        <v>1008</v>
      </c>
      <c r="E138" s="3">
        <v>548</v>
      </c>
      <c r="F138" s="3">
        <v>703</v>
      </c>
      <c r="G138" s="3">
        <v>1064</v>
      </c>
      <c r="H138" s="3">
        <v>752</v>
      </c>
      <c r="I138" s="3">
        <v>752</v>
      </c>
      <c r="J138" s="3">
        <v>827</v>
      </c>
    </row>
    <row r="139" spans="1:10" x14ac:dyDescent="0.25">
      <c r="A139" s="3" t="s">
        <v>148</v>
      </c>
      <c r="B139" s="3" t="s">
        <v>91</v>
      </c>
      <c r="C139" s="3">
        <v>1080</v>
      </c>
      <c r="D139" s="3">
        <v>966</v>
      </c>
      <c r="E139" s="3">
        <v>729</v>
      </c>
      <c r="F139" s="3">
        <v>659</v>
      </c>
      <c r="G139" s="3">
        <v>817</v>
      </c>
      <c r="H139" s="3">
        <v>634</v>
      </c>
      <c r="I139" s="3">
        <v>774</v>
      </c>
      <c r="J139" s="3">
        <v>719</v>
      </c>
    </row>
    <row r="140" spans="1:10" x14ac:dyDescent="0.25">
      <c r="A140" s="3" t="s">
        <v>148</v>
      </c>
      <c r="B140" s="3" t="s">
        <v>92</v>
      </c>
      <c r="C140" s="3"/>
      <c r="D140" s="3"/>
      <c r="E140" s="3"/>
      <c r="F140" s="3"/>
      <c r="G140" s="3"/>
      <c r="H140" s="3">
        <v>356</v>
      </c>
      <c r="I140" s="3">
        <v>423</v>
      </c>
      <c r="J140" s="3">
        <v>517</v>
      </c>
    </row>
    <row r="141" spans="1:10" x14ac:dyDescent="0.25">
      <c r="A141" s="3" t="s">
        <v>148</v>
      </c>
      <c r="B141" s="3" t="s">
        <v>93</v>
      </c>
      <c r="C141" s="3">
        <v>1921</v>
      </c>
      <c r="D141" s="3">
        <v>1954</v>
      </c>
      <c r="E141" s="3">
        <v>920</v>
      </c>
      <c r="F141" s="3">
        <v>1529</v>
      </c>
      <c r="G141" s="3">
        <v>1710</v>
      </c>
      <c r="H141" s="3">
        <v>1048</v>
      </c>
      <c r="I141" s="3">
        <v>1142</v>
      </c>
      <c r="J141" s="3">
        <v>1181</v>
      </c>
    </row>
    <row r="142" spans="1:10" x14ac:dyDescent="0.25">
      <c r="A142" s="3" t="s">
        <v>148</v>
      </c>
      <c r="B142" s="3" t="s">
        <v>94</v>
      </c>
      <c r="C142" s="3">
        <v>1166</v>
      </c>
      <c r="D142" s="3">
        <v>761</v>
      </c>
      <c r="E142" s="3">
        <v>526</v>
      </c>
      <c r="F142" s="3">
        <v>797</v>
      </c>
      <c r="G142" s="3">
        <v>1154</v>
      </c>
      <c r="H142" s="3">
        <v>742</v>
      </c>
      <c r="I142" s="3">
        <v>783</v>
      </c>
      <c r="J142" s="3">
        <v>769</v>
      </c>
    </row>
    <row r="143" spans="1:10" x14ac:dyDescent="0.25">
      <c r="A143" s="3" t="s">
        <v>148</v>
      </c>
      <c r="B143" s="3" t="s">
        <v>95</v>
      </c>
      <c r="C143" s="3">
        <v>402</v>
      </c>
      <c r="D143" s="3">
        <v>392</v>
      </c>
      <c r="E143" s="3">
        <v>823</v>
      </c>
      <c r="F143" s="3">
        <v>568</v>
      </c>
      <c r="G143" s="3">
        <v>464</v>
      </c>
      <c r="H143" s="3">
        <v>463</v>
      </c>
      <c r="I143" s="3">
        <v>524</v>
      </c>
      <c r="J143" s="3">
        <v>624</v>
      </c>
    </row>
    <row r="144" spans="1:10" x14ac:dyDescent="0.25">
      <c r="A144" s="3" t="s">
        <v>148</v>
      </c>
      <c r="B144" s="3" t="s">
        <v>96</v>
      </c>
      <c r="C144" s="3">
        <v>928</v>
      </c>
      <c r="D144" s="3">
        <v>740</v>
      </c>
      <c r="E144" s="3">
        <v>658</v>
      </c>
      <c r="F144" s="3">
        <v>604</v>
      </c>
      <c r="G144" s="3">
        <v>864</v>
      </c>
      <c r="H144" s="3">
        <v>524</v>
      </c>
      <c r="I144" s="3">
        <v>664</v>
      </c>
      <c r="J144" s="3">
        <v>608</v>
      </c>
    </row>
    <row r="145" spans="1:10" x14ac:dyDescent="0.25">
      <c r="A145" s="3" t="s">
        <v>148</v>
      </c>
      <c r="B145" s="3" t="s">
        <v>97</v>
      </c>
      <c r="C145" s="3">
        <v>128</v>
      </c>
      <c r="D145" s="3">
        <v>99</v>
      </c>
      <c r="E145" s="3">
        <v>322</v>
      </c>
      <c r="F145" s="3">
        <v>218</v>
      </c>
      <c r="G145" s="3">
        <v>125</v>
      </c>
      <c r="H145" s="3">
        <v>184</v>
      </c>
      <c r="I145" s="3">
        <v>206</v>
      </c>
      <c r="J145" s="3">
        <v>137</v>
      </c>
    </row>
    <row r="146" spans="1:10" x14ac:dyDescent="0.25">
      <c r="A146" s="3" t="s">
        <v>148</v>
      </c>
      <c r="B146" s="3" t="s">
        <v>98</v>
      </c>
      <c r="C146" s="3">
        <v>164</v>
      </c>
      <c r="D146" s="3">
        <v>54</v>
      </c>
      <c r="E146" s="3">
        <v>247</v>
      </c>
      <c r="F146" s="3">
        <v>284</v>
      </c>
      <c r="G146" s="3">
        <v>209</v>
      </c>
      <c r="H146" s="3">
        <v>300</v>
      </c>
      <c r="I146" s="3">
        <v>306</v>
      </c>
      <c r="J146" s="3">
        <v>271</v>
      </c>
    </row>
  </sheetData>
  <mergeCells count="4">
    <mergeCell ref="A5:J5"/>
    <mergeCell ref="A41:J41"/>
    <mergeCell ref="A77:J77"/>
    <mergeCell ref="A113:J113"/>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0"/>
  <sheetViews>
    <sheetView workbookViewId="0"/>
  </sheetViews>
  <sheetFormatPr baseColWidth="10" defaultColWidth="11.42578125" defaultRowHeight="15" x14ac:dyDescent="0.25"/>
  <cols>
    <col min="1" max="1" width="37.28515625" bestFit="1" customWidth="1"/>
    <col min="2" max="2" width="12.42578125" bestFit="1" customWidth="1"/>
  </cols>
  <sheetData>
    <row r="1" spans="1:10" x14ac:dyDescent="0.25">
      <c r="A1" s="5" t="str">
        <f>HYPERLINK("#'Indice'!A1", "Indice")</f>
        <v>Indice</v>
      </c>
    </row>
    <row r="2" spans="1:10" x14ac:dyDescent="0.25">
      <c r="A2" s="15" t="s">
        <v>61</v>
      </c>
    </row>
    <row r="3" spans="1:10" x14ac:dyDescent="0.25">
      <c r="A3" s="8" t="s">
        <v>62</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1" t="s">
        <v>73</v>
      </c>
      <c r="B7" s="1" t="s">
        <v>99</v>
      </c>
      <c r="C7" s="1">
        <v>67.150568962097196</v>
      </c>
      <c r="D7" s="1">
        <v>65.494292974472003</v>
      </c>
      <c r="E7" s="1">
        <v>63.118875026702902</v>
      </c>
      <c r="F7" s="1">
        <v>62.705212831497199</v>
      </c>
      <c r="G7" s="1">
        <v>61.444312334060697</v>
      </c>
      <c r="H7" s="1">
        <v>57.156932353973403</v>
      </c>
      <c r="I7" s="1">
        <v>59.478271007537799</v>
      </c>
      <c r="J7" s="1">
        <v>56.299644708633402</v>
      </c>
    </row>
    <row r="8" spans="1:10" x14ac:dyDescent="0.25">
      <c r="A8" s="1" t="s">
        <v>73</v>
      </c>
      <c r="B8" s="1" t="s">
        <v>100</v>
      </c>
      <c r="C8" s="1">
        <v>70.356810092925997</v>
      </c>
      <c r="D8" s="1">
        <v>65.454572439193697</v>
      </c>
      <c r="E8" s="1">
        <v>63.665258884429903</v>
      </c>
      <c r="F8" s="1">
        <v>62.300139665603602</v>
      </c>
      <c r="G8" s="1">
        <v>61.068058013916001</v>
      </c>
      <c r="H8" s="1">
        <v>57.717674970626803</v>
      </c>
      <c r="I8" s="1">
        <v>58.858752250671401</v>
      </c>
      <c r="J8" s="1">
        <v>57.820075750351002</v>
      </c>
    </row>
    <row r="9" spans="1:10" x14ac:dyDescent="0.25">
      <c r="A9" s="1" t="s">
        <v>75</v>
      </c>
      <c r="B9" s="1" t="s">
        <v>99</v>
      </c>
      <c r="C9" s="1">
        <v>17.4919754266739</v>
      </c>
      <c r="D9" s="1">
        <v>18.850326538085898</v>
      </c>
      <c r="E9" s="1">
        <v>19.451338052749598</v>
      </c>
      <c r="F9" s="1">
        <v>21.1554750800133</v>
      </c>
      <c r="G9" s="1">
        <v>22.785349190235099</v>
      </c>
      <c r="H9" s="1">
        <v>25.6249725818634</v>
      </c>
      <c r="I9" s="1">
        <v>26.488280296325701</v>
      </c>
      <c r="J9" s="1">
        <v>27.953106164932301</v>
      </c>
    </row>
    <row r="10" spans="1:10" x14ac:dyDescent="0.25">
      <c r="A10" s="1" t="s">
        <v>75</v>
      </c>
      <c r="B10" s="1" t="s">
        <v>100</v>
      </c>
      <c r="C10" s="1">
        <v>14.933300018310501</v>
      </c>
      <c r="D10" s="1">
        <v>17.9728254675865</v>
      </c>
      <c r="E10" s="1">
        <v>17.508448660373698</v>
      </c>
      <c r="F10" s="1">
        <v>19.1754281520844</v>
      </c>
      <c r="G10" s="1">
        <v>21.0028067231178</v>
      </c>
      <c r="H10" s="1">
        <v>23.1720075011253</v>
      </c>
      <c r="I10" s="1">
        <v>24.657404422759999</v>
      </c>
      <c r="J10" s="1">
        <v>24.949261546134899</v>
      </c>
    </row>
    <row r="11" spans="1:10" x14ac:dyDescent="0.25">
      <c r="A11" s="1" t="s">
        <v>76</v>
      </c>
      <c r="B11" s="1" t="s">
        <v>99</v>
      </c>
      <c r="C11" s="1">
        <v>14.792247116565701</v>
      </c>
      <c r="D11" s="1">
        <v>14.5509332418442</v>
      </c>
      <c r="E11" s="1">
        <v>15.0259763002396</v>
      </c>
      <c r="F11" s="1">
        <v>13.765713572502101</v>
      </c>
      <c r="G11" s="1">
        <v>14.049968123436001</v>
      </c>
      <c r="H11" s="1">
        <v>14.701640605926499</v>
      </c>
      <c r="I11" s="1">
        <v>10.942806303501101</v>
      </c>
      <c r="J11" s="1">
        <v>12.1202804148197</v>
      </c>
    </row>
    <row r="12" spans="1:10" x14ac:dyDescent="0.25">
      <c r="A12" s="1" t="s">
        <v>76</v>
      </c>
      <c r="B12" s="1" t="s">
        <v>100</v>
      </c>
      <c r="C12" s="1">
        <v>14.0225291252136</v>
      </c>
      <c r="D12" s="1">
        <v>15.1975885033607</v>
      </c>
      <c r="E12" s="1">
        <v>15.652236342430101</v>
      </c>
      <c r="F12" s="1">
        <v>14.9620875716209</v>
      </c>
      <c r="G12" s="1">
        <v>15.063787996768999</v>
      </c>
      <c r="H12" s="1">
        <v>16.142775118351</v>
      </c>
      <c r="I12" s="1">
        <v>12.434970587492</v>
      </c>
      <c r="J12" s="1">
        <v>12.6570865511894</v>
      </c>
    </row>
    <row r="13" spans="1:10" x14ac:dyDescent="0.25">
      <c r="A13" s="1" t="s">
        <v>77</v>
      </c>
      <c r="B13" s="1" t="s">
        <v>99</v>
      </c>
      <c r="C13" s="1">
        <v>0.56521156802773498</v>
      </c>
      <c r="D13" s="1">
        <v>1.10444612801075</v>
      </c>
      <c r="E13" s="1">
        <v>2.40380987524986</v>
      </c>
      <c r="F13" s="1">
        <v>2.3735973984003098</v>
      </c>
      <c r="G13" s="1">
        <v>1.7203705385327299</v>
      </c>
      <c r="H13" s="1">
        <v>2.5164557620883001</v>
      </c>
      <c r="I13" s="1">
        <v>3.0906450003385499</v>
      </c>
      <c r="J13" s="1">
        <v>3.6269661039113998</v>
      </c>
    </row>
    <row r="14" spans="1:10" x14ac:dyDescent="0.25">
      <c r="A14" s="1" t="s">
        <v>77</v>
      </c>
      <c r="B14" s="1" t="s">
        <v>100</v>
      </c>
      <c r="C14" s="1">
        <v>0.68735950626432896</v>
      </c>
      <c r="D14" s="1">
        <v>1.37501088902354</v>
      </c>
      <c r="E14" s="1">
        <v>3.1740561127662699</v>
      </c>
      <c r="F14" s="1">
        <v>3.56234274804592</v>
      </c>
      <c r="G14" s="1">
        <v>2.8653478249907498</v>
      </c>
      <c r="H14" s="1">
        <v>2.9675457626581201</v>
      </c>
      <c r="I14" s="1">
        <v>4.0488753467798198</v>
      </c>
      <c r="J14" s="1">
        <v>4.5735739171505001</v>
      </c>
    </row>
    <row r="17" spans="1:10" x14ac:dyDescent="0.25">
      <c r="A17" s="31" t="s">
        <v>78</v>
      </c>
      <c r="B17" s="31"/>
      <c r="C17" s="31"/>
      <c r="D17" s="31"/>
      <c r="E17" s="31"/>
      <c r="F17" s="31"/>
      <c r="G17" s="31"/>
      <c r="H17" s="31"/>
      <c r="I17" s="31"/>
      <c r="J17" s="31"/>
    </row>
    <row r="18" spans="1:10" x14ac:dyDescent="0.25">
      <c r="A18" s="4" t="s">
        <v>64</v>
      </c>
      <c r="B18" s="4" t="s">
        <v>5</v>
      </c>
      <c r="C18" s="4" t="s">
        <v>65</v>
      </c>
      <c r="D18" s="4" t="s">
        <v>66</v>
      </c>
      <c r="E18" s="4" t="s">
        <v>67</v>
      </c>
      <c r="F18" s="4" t="s">
        <v>68</v>
      </c>
      <c r="G18" s="4" t="s">
        <v>69</v>
      </c>
      <c r="H18" s="4" t="s">
        <v>70</v>
      </c>
      <c r="I18" s="4" t="s">
        <v>71</v>
      </c>
      <c r="J18" s="4" t="s">
        <v>72</v>
      </c>
    </row>
    <row r="19" spans="1:10" x14ac:dyDescent="0.25">
      <c r="A19" s="2" t="s">
        <v>73</v>
      </c>
      <c r="B19" s="2" t="s">
        <v>99</v>
      </c>
      <c r="C19" s="2">
        <v>0.46197404153645</v>
      </c>
      <c r="D19" s="2">
        <v>0.51638609729707197</v>
      </c>
      <c r="E19" s="2">
        <v>0.67659504711628005</v>
      </c>
      <c r="F19" s="2">
        <v>0.61614732258021798</v>
      </c>
      <c r="G19" s="2">
        <v>0.53669433109462295</v>
      </c>
      <c r="H19" s="2">
        <v>0.54838196374476</v>
      </c>
      <c r="I19" s="2">
        <v>0.59497584588825703</v>
      </c>
      <c r="J19" s="2">
        <v>0.45312596485018702</v>
      </c>
    </row>
    <row r="20" spans="1:10" x14ac:dyDescent="0.25">
      <c r="A20" s="2" t="s">
        <v>73</v>
      </c>
      <c r="B20" s="2" t="s">
        <v>100</v>
      </c>
      <c r="C20" s="2">
        <v>0.65883109346032098</v>
      </c>
      <c r="D20" s="2">
        <v>0.73239528574049495</v>
      </c>
      <c r="E20" s="2">
        <v>0.80821234732866298</v>
      </c>
      <c r="F20" s="2">
        <v>0.66761597990989696</v>
      </c>
      <c r="G20" s="2">
        <v>0.57996152900159403</v>
      </c>
      <c r="H20" s="2">
        <v>0.666990596801043</v>
      </c>
      <c r="I20" s="2">
        <v>0.490218540653586</v>
      </c>
      <c r="J20" s="2">
        <v>0.41091614402830601</v>
      </c>
    </row>
    <row r="21" spans="1:10" x14ac:dyDescent="0.25">
      <c r="A21" s="2" t="s">
        <v>75</v>
      </c>
      <c r="B21" s="2" t="s">
        <v>99</v>
      </c>
      <c r="C21" s="2">
        <v>0.41939401999115899</v>
      </c>
      <c r="D21" s="2">
        <v>0.43912404216826001</v>
      </c>
      <c r="E21" s="2">
        <v>0.56378860026597999</v>
      </c>
      <c r="F21" s="2">
        <v>0.57013989426195599</v>
      </c>
      <c r="G21" s="2">
        <v>0.57627512142062198</v>
      </c>
      <c r="H21" s="2">
        <v>0.59280237182974804</v>
      </c>
      <c r="I21" s="2">
        <v>0.65876618027687095</v>
      </c>
      <c r="J21" s="2">
        <v>0.47612879425287202</v>
      </c>
    </row>
    <row r="22" spans="1:10" x14ac:dyDescent="0.25">
      <c r="A22" s="2" t="s">
        <v>75</v>
      </c>
      <c r="B22" s="2" t="s">
        <v>100</v>
      </c>
      <c r="C22" s="2">
        <v>0.58964700438082196</v>
      </c>
      <c r="D22" s="2">
        <v>0.68640150129795097</v>
      </c>
      <c r="E22" s="2">
        <v>0.62350109219551098</v>
      </c>
      <c r="F22" s="2">
        <v>0.51469514146447204</v>
      </c>
      <c r="G22" s="2">
        <v>0.53341551683843103</v>
      </c>
      <c r="H22" s="2">
        <v>0.63363909721374501</v>
      </c>
      <c r="I22" s="2">
        <v>0.509177381172776</v>
      </c>
      <c r="J22" s="2">
        <v>0.41557075455784798</v>
      </c>
    </row>
    <row r="23" spans="1:10" x14ac:dyDescent="0.25">
      <c r="A23" s="2" t="s">
        <v>76</v>
      </c>
      <c r="B23" s="2" t="s">
        <v>99</v>
      </c>
      <c r="C23" s="2">
        <v>0.31423310283571498</v>
      </c>
      <c r="D23" s="2">
        <v>0.331872003152966</v>
      </c>
      <c r="E23" s="2">
        <v>0.49346406012773503</v>
      </c>
      <c r="F23" s="2">
        <v>0.42203837074339401</v>
      </c>
      <c r="G23" s="2">
        <v>0.29186939354986002</v>
      </c>
      <c r="H23" s="2">
        <v>0.32899852376431199</v>
      </c>
      <c r="I23" s="2">
        <v>0.44942842796444898</v>
      </c>
      <c r="J23" s="2">
        <v>0.22899929899722299</v>
      </c>
    </row>
    <row r="24" spans="1:10" x14ac:dyDescent="0.25">
      <c r="A24" s="2" t="s">
        <v>76</v>
      </c>
      <c r="B24" s="2" t="s">
        <v>100</v>
      </c>
      <c r="C24" s="2">
        <v>0.45027285814285301</v>
      </c>
      <c r="D24" s="2">
        <v>0.433074031025171</v>
      </c>
      <c r="E24" s="2">
        <v>0.663985405117273</v>
      </c>
      <c r="F24" s="2">
        <v>0.449322629719973</v>
      </c>
      <c r="G24" s="2">
        <v>0.312002003192902</v>
      </c>
      <c r="H24" s="2">
        <v>0.46151294372975799</v>
      </c>
      <c r="I24" s="2">
        <v>0.25382777675986301</v>
      </c>
      <c r="J24" s="2">
        <v>0.224486156366765</v>
      </c>
    </row>
    <row r="25" spans="1:10" x14ac:dyDescent="0.25">
      <c r="A25" s="2" t="s">
        <v>77</v>
      </c>
      <c r="B25" s="2" t="s">
        <v>99</v>
      </c>
      <c r="C25" s="2">
        <v>8.22012720163912E-2</v>
      </c>
      <c r="D25" s="2">
        <v>9.0712134260684293E-2</v>
      </c>
      <c r="E25" s="2">
        <v>0.176329689566046</v>
      </c>
      <c r="F25" s="2">
        <v>0.138276221696287</v>
      </c>
      <c r="G25" s="2">
        <v>8.6129957344383001E-2</v>
      </c>
      <c r="H25" s="2">
        <v>0.12999090831726801</v>
      </c>
      <c r="I25" s="2">
        <v>0.14296073932200701</v>
      </c>
      <c r="J25" s="2">
        <v>0.13616285286843799</v>
      </c>
    </row>
    <row r="26" spans="1:10" x14ac:dyDescent="0.25">
      <c r="A26" s="2" t="s">
        <v>77</v>
      </c>
      <c r="B26" s="2" t="s">
        <v>100</v>
      </c>
      <c r="C26" s="2">
        <v>0.10516891488805399</v>
      </c>
      <c r="D26" s="2">
        <v>0.13065416133031199</v>
      </c>
      <c r="E26" s="2">
        <v>0.32842601649463199</v>
      </c>
      <c r="F26" s="2">
        <v>0.210114941000938</v>
      </c>
      <c r="G26" s="2">
        <v>0.26419891510158799</v>
      </c>
      <c r="H26" s="2">
        <v>0.141707225702703</v>
      </c>
      <c r="I26" s="2">
        <v>0.15615819720551399</v>
      </c>
      <c r="J26" s="2">
        <v>0.17020374070853</v>
      </c>
    </row>
    <row r="29" spans="1:10" x14ac:dyDescent="0.25">
      <c r="A29" s="31" t="s">
        <v>79</v>
      </c>
      <c r="B29" s="31"/>
      <c r="C29" s="31"/>
      <c r="D29" s="31"/>
      <c r="E29" s="31"/>
      <c r="F29" s="31"/>
      <c r="G29" s="31"/>
      <c r="H29" s="31"/>
      <c r="I29" s="31"/>
      <c r="J29" s="31"/>
    </row>
    <row r="30" spans="1:10" x14ac:dyDescent="0.25">
      <c r="A30" s="4" t="s">
        <v>64</v>
      </c>
      <c r="B30" s="4" t="s">
        <v>5</v>
      </c>
      <c r="C30" s="4" t="s">
        <v>65</v>
      </c>
      <c r="D30" s="4" t="s">
        <v>66</v>
      </c>
      <c r="E30" s="4" t="s">
        <v>67</v>
      </c>
      <c r="F30" s="4" t="s">
        <v>68</v>
      </c>
      <c r="G30" s="4" t="s">
        <v>69</v>
      </c>
      <c r="H30" s="4" t="s">
        <v>70</v>
      </c>
      <c r="I30" s="4" t="s">
        <v>71</v>
      </c>
      <c r="J30" s="4" t="s">
        <v>72</v>
      </c>
    </row>
    <row r="31" spans="1:10" x14ac:dyDescent="0.25">
      <c r="A31" s="3" t="s">
        <v>73</v>
      </c>
      <c r="B31" s="3" t="s">
        <v>99</v>
      </c>
      <c r="C31" s="3">
        <v>2124609</v>
      </c>
      <c r="D31" s="3">
        <v>2165242</v>
      </c>
      <c r="E31" s="3">
        <v>2071114</v>
      </c>
      <c r="F31" s="3">
        <v>2232700</v>
      </c>
      <c r="G31" s="3">
        <v>2236377</v>
      </c>
      <c r="H31" s="3">
        <v>2097752</v>
      </c>
      <c r="I31" s="3">
        <v>2228276</v>
      </c>
      <c r="J31" s="3">
        <v>2061049</v>
      </c>
    </row>
    <row r="32" spans="1:10" x14ac:dyDescent="0.25">
      <c r="A32" s="3" t="s">
        <v>73</v>
      </c>
      <c r="B32" s="3" t="s">
        <v>100</v>
      </c>
      <c r="C32" s="3">
        <v>891539</v>
      </c>
      <c r="D32" s="3">
        <v>968244</v>
      </c>
      <c r="E32" s="3">
        <v>1156545</v>
      </c>
      <c r="F32" s="3">
        <v>1158825</v>
      </c>
      <c r="G32" s="3">
        <v>1222108</v>
      </c>
      <c r="H32" s="3">
        <v>1343425</v>
      </c>
      <c r="I32" s="3">
        <v>1700371</v>
      </c>
      <c r="J32" s="3">
        <v>1929593</v>
      </c>
    </row>
    <row r="33" spans="1:10" x14ac:dyDescent="0.25">
      <c r="A33" s="3" t="s">
        <v>75</v>
      </c>
      <c r="B33" s="3" t="s">
        <v>99</v>
      </c>
      <c r="C33" s="3">
        <v>553437</v>
      </c>
      <c r="D33" s="3">
        <v>623192</v>
      </c>
      <c r="E33" s="3">
        <v>638255</v>
      </c>
      <c r="F33" s="3">
        <v>753268</v>
      </c>
      <c r="G33" s="3">
        <v>829314</v>
      </c>
      <c r="H33" s="3">
        <v>940478</v>
      </c>
      <c r="I33" s="3">
        <v>992349</v>
      </c>
      <c r="J33" s="3">
        <v>1023323</v>
      </c>
    </row>
    <row r="34" spans="1:10" x14ac:dyDescent="0.25">
      <c r="A34" s="3" t="s">
        <v>75</v>
      </c>
      <c r="B34" s="3" t="s">
        <v>100</v>
      </c>
      <c r="C34" s="3">
        <v>189230</v>
      </c>
      <c r="D34" s="3">
        <v>265865</v>
      </c>
      <c r="E34" s="3">
        <v>318059</v>
      </c>
      <c r="F34" s="3">
        <v>356676</v>
      </c>
      <c r="G34" s="3">
        <v>420313</v>
      </c>
      <c r="H34" s="3">
        <v>539347</v>
      </c>
      <c r="I34" s="3">
        <v>712328</v>
      </c>
      <c r="J34" s="3">
        <v>832616</v>
      </c>
    </row>
    <row r="35" spans="1:10" x14ac:dyDescent="0.25">
      <c r="A35" s="3" t="s">
        <v>76</v>
      </c>
      <c r="B35" s="3" t="s">
        <v>99</v>
      </c>
      <c r="C35" s="3">
        <v>468019</v>
      </c>
      <c r="D35" s="3">
        <v>481054</v>
      </c>
      <c r="E35" s="3">
        <v>493046</v>
      </c>
      <c r="F35" s="3">
        <v>490146</v>
      </c>
      <c r="G35" s="3">
        <v>511374</v>
      </c>
      <c r="H35" s="3">
        <v>539574</v>
      </c>
      <c r="I35" s="3">
        <v>409958</v>
      </c>
      <c r="J35" s="3">
        <v>443706</v>
      </c>
    </row>
    <row r="36" spans="1:10" x14ac:dyDescent="0.25">
      <c r="A36" s="3" t="s">
        <v>76</v>
      </c>
      <c r="B36" s="3" t="s">
        <v>100</v>
      </c>
      <c r="C36" s="3">
        <v>177689</v>
      </c>
      <c r="D36" s="3">
        <v>224812</v>
      </c>
      <c r="E36" s="3">
        <v>284339</v>
      </c>
      <c r="F36" s="3">
        <v>278305</v>
      </c>
      <c r="G36" s="3">
        <v>301460</v>
      </c>
      <c r="H36" s="3">
        <v>375736</v>
      </c>
      <c r="I36" s="3">
        <v>359234</v>
      </c>
      <c r="J36" s="3">
        <v>422397</v>
      </c>
    </row>
    <row r="37" spans="1:10" x14ac:dyDescent="0.25">
      <c r="A37" s="3" t="s">
        <v>77</v>
      </c>
      <c r="B37" s="3" t="s">
        <v>99</v>
      </c>
      <c r="C37" s="3">
        <v>17883</v>
      </c>
      <c r="D37" s="3">
        <v>36513</v>
      </c>
      <c r="E37" s="3">
        <v>78876</v>
      </c>
      <c r="F37" s="3">
        <v>84515</v>
      </c>
      <c r="G37" s="3">
        <v>62616</v>
      </c>
      <c r="H37" s="3">
        <v>92358</v>
      </c>
      <c r="I37" s="3">
        <v>115787</v>
      </c>
      <c r="J37" s="3">
        <v>132778</v>
      </c>
    </row>
    <row r="38" spans="1:10" x14ac:dyDescent="0.25">
      <c r="A38" s="3" t="s">
        <v>77</v>
      </c>
      <c r="B38" s="3" t="s">
        <v>100</v>
      </c>
      <c r="C38" s="3">
        <v>8710</v>
      </c>
      <c r="D38" s="3">
        <v>20340</v>
      </c>
      <c r="E38" s="3">
        <v>57660</v>
      </c>
      <c r="F38" s="3">
        <v>66262</v>
      </c>
      <c r="G38" s="3">
        <v>57342</v>
      </c>
      <c r="H38" s="3">
        <v>69072</v>
      </c>
      <c r="I38" s="3">
        <v>116968</v>
      </c>
      <c r="J38" s="3">
        <v>152631</v>
      </c>
    </row>
    <row r="41" spans="1:10" x14ac:dyDescent="0.25">
      <c r="A41" s="31" t="s">
        <v>80</v>
      </c>
      <c r="B41" s="31"/>
      <c r="C41" s="31"/>
      <c r="D41" s="31"/>
      <c r="E41" s="31"/>
      <c r="F41" s="31"/>
      <c r="G41" s="31"/>
      <c r="H41" s="31"/>
      <c r="I41" s="31"/>
      <c r="J41" s="31"/>
    </row>
    <row r="42" spans="1:10" x14ac:dyDescent="0.25">
      <c r="A42" s="4" t="s">
        <v>64</v>
      </c>
      <c r="B42" s="4" t="s">
        <v>5</v>
      </c>
      <c r="C42" s="4" t="s">
        <v>65</v>
      </c>
      <c r="D42" s="4" t="s">
        <v>66</v>
      </c>
      <c r="E42" s="4" t="s">
        <v>67</v>
      </c>
      <c r="F42" s="4" t="s">
        <v>68</v>
      </c>
      <c r="G42" s="4" t="s">
        <v>69</v>
      </c>
      <c r="H42" s="4" t="s">
        <v>70</v>
      </c>
      <c r="I42" s="4" t="s">
        <v>71</v>
      </c>
      <c r="J42" s="4" t="s">
        <v>72</v>
      </c>
    </row>
    <row r="43" spans="1:10" x14ac:dyDescent="0.25">
      <c r="A43" s="3" t="s">
        <v>73</v>
      </c>
      <c r="B43" s="3" t="s">
        <v>99</v>
      </c>
      <c r="C43" s="3">
        <v>37563</v>
      </c>
      <c r="D43" s="3">
        <v>34317</v>
      </c>
      <c r="E43" s="3">
        <v>24332</v>
      </c>
      <c r="F43" s="3">
        <v>27700</v>
      </c>
      <c r="G43" s="3">
        <v>34333</v>
      </c>
      <c r="H43" s="3">
        <v>26026</v>
      </c>
      <c r="I43" s="3">
        <v>20476</v>
      </c>
      <c r="J43" s="3">
        <v>21157</v>
      </c>
    </row>
    <row r="44" spans="1:10" x14ac:dyDescent="0.25">
      <c r="A44" s="3" t="s">
        <v>73</v>
      </c>
      <c r="B44" s="3" t="s">
        <v>100</v>
      </c>
      <c r="C44" s="3">
        <v>14544</v>
      </c>
      <c r="D44" s="3">
        <v>14988</v>
      </c>
      <c r="E44" s="3">
        <v>14696</v>
      </c>
      <c r="F44" s="3">
        <v>16094</v>
      </c>
      <c r="G44" s="3">
        <v>20461</v>
      </c>
      <c r="H44" s="3">
        <v>18206</v>
      </c>
      <c r="I44" s="3">
        <v>18977</v>
      </c>
      <c r="J44" s="3">
        <v>22335</v>
      </c>
    </row>
    <row r="45" spans="1:10" x14ac:dyDescent="0.25">
      <c r="A45" s="3" t="s">
        <v>75</v>
      </c>
      <c r="B45" s="3" t="s">
        <v>99</v>
      </c>
      <c r="C45" s="3">
        <v>5978</v>
      </c>
      <c r="D45" s="3">
        <v>5622</v>
      </c>
      <c r="E45" s="3">
        <v>5762</v>
      </c>
      <c r="F45" s="3">
        <v>6990</v>
      </c>
      <c r="G45" s="3">
        <v>8455</v>
      </c>
      <c r="H45" s="3">
        <v>7757</v>
      </c>
      <c r="I45" s="3">
        <v>6478</v>
      </c>
      <c r="J45" s="3">
        <v>7034</v>
      </c>
    </row>
    <row r="46" spans="1:10" x14ac:dyDescent="0.25">
      <c r="A46" s="3" t="s">
        <v>75</v>
      </c>
      <c r="B46" s="3" t="s">
        <v>100</v>
      </c>
      <c r="C46" s="3">
        <v>1989</v>
      </c>
      <c r="D46" s="3">
        <v>2473</v>
      </c>
      <c r="E46" s="3">
        <v>3399</v>
      </c>
      <c r="F46" s="3">
        <v>4063</v>
      </c>
      <c r="G46" s="3">
        <v>5347</v>
      </c>
      <c r="H46" s="3">
        <v>5454</v>
      </c>
      <c r="I46" s="3">
        <v>6624</v>
      </c>
      <c r="J46" s="3">
        <v>7409</v>
      </c>
    </row>
    <row r="47" spans="1:10" x14ac:dyDescent="0.25">
      <c r="A47" s="3" t="s">
        <v>76</v>
      </c>
      <c r="B47" s="3" t="s">
        <v>99</v>
      </c>
      <c r="C47" s="3">
        <v>10072</v>
      </c>
      <c r="D47" s="3">
        <v>9255</v>
      </c>
      <c r="E47" s="3">
        <v>5736</v>
      </c>
      <c r="F47" s="3">
        <v>6064</v>
      </c>
      <c r="G47" s="3">
        <v>8087</v>
      </c>
      <c r="H47" s="3">
        <v>6495</v>
      </c>
      <c r="I47" s="3">
        <v>3690</v>
      </c>
      <c r="J47" s="3">
        <v>5175</v>
      </c>
    </row>
    <row r="48" spans="1:10" x14ac:dyDescent="0.25">
      <c r="A48" s="3" t="s">
        <v>76</v>
      </c>
      <c r="B48" s="3" t="s">
        <v>100</v>
      </c>
      <c r="C48" s="3">
        <v>3043</v>
      </c>
      <c r="D48" s="3">
        <v>3808</v>
      </c>
      <c r="E48" s="3">
        <v>3436</v>
      </c>
      <c r="F48" s="3">
        <v>3729</v>
      </c>
      <c r="G48" s="3">
        <v>5055</v>
      </c>
      <c r="H48" s="3">
        <v>4829</v>
      </c>
      <c r="I48" s="3">
        <v>4256</v>
      </c>
      <c r="J48" s="3">
        <v>5517</v>
      </c>
    </row>
    <row r="49" spans="1:10" x14ac:dyDescent="0.25">
      <c r="A49" s="3" t="s">
        <v>77</v>
      </c>
      <c r="B49" s="3" t="s">
        <v>99</v>
      </c>
      <c r="C49" s="3">
        <v>332</v>
      </c>
      <c r="D49" s="3">
        <v>653</v>
      </c>
      <c r="E49" s="3">
        <v>980</v>
      </c>
      <c r="F49" s="3">
        <v>1144</v>
      </c>
      <c r="G49" s="3">
        <v>1182</v>
      </c>
      <c r="H49" s="3">
        <v>1172</v>
      </c>
      <c r="I49" s="3">
        <v>1015</v>
      </c>
      <c r="J49" s="3">
        <v>1508</v>
      </c>
    </row>
    <row r="50" spans="1:10" x14ac:dyDescent="0.25">
      <c r="A50" s="3" t="s">
        <v>77</v>
      </c>
      <c r="B50" s="3" t="s">
        <v>100</v>
      </c>
      <c r="C50" s="3">
        <v>137</v>
      </c>
      <c r="D50" s="3">
        <v>344</v>
      </c>
      <c r="E50" s="3">
        <v>743</v>
      </c>
      <c r="F50" s="3">
        <v>941</v>
      </c>
      <c r="G50" s="3">
        <v>967</v>
      </c>
      <c r="H50" s="3">
        <v>1009</v>
      </c>
      <c r="I50" s="3">
        <v>1395</v>
      </c>
      <c r="J50" s="3">
        <v>1921</v>
      </c>
    </row>
  </sheetData>
  <mergeCells count="4">
    <mergeCell ref="A5:J5"/>
    <mergeCell ref="A17:J17"/>
    <mergeCell ref="A29:J29"/>
    <mergeCell ref="A41:J41"/>
  </mergeCells>
  <pageMargins left="0.7" right="0.7" top="0.75" bottom="0.75" header="0.3" footer="0.3"/>
  <pageSetup paperSize="9" orientation="portrait" horizontalDpi="300" verticalDpi="30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J34"/>
  <sheetViews>
    <sheetView workbookViewId="0"/>
  </sheetViews>
  <sheetFormatPr baseColWidth="10" defaultColWidth="11.42578125" defaultRowHeight="15" x14ac:dyDescent="0.25"/>
  <cols>
    <col min="1" max="1" width="20.42578125" bestFit="1" customWidth="1"/>
    <col min="2" max="2" width="16.85546875" bestFit="1" customWidth="1"/>
  </cols>
  <sheetData>
    <row r="1" spans="1:10" x14ac:dyDescent="0.25">
      <c r="A1" s="5" t="str">
        <f>HYPERLINK("#'Indice'!A1", "Indice")</f>
        <v>Indice</v>
      </c>
    </row>
    <row r="2" spans="1:10" x14ac:dyDescent="0.25">
      <c r="A2" s="15" t="s">
        <v>146</v>
      </c>
    </row>
    <row r="3" spans="1:10" x14ac:dyDescent="0.25">
      <c r="A3" s="8" t="s">
        <v>62</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1" t="s">
        <v>147</v>
      </c>
      <c r="B7" s="1" t="s">
        <v>105</v>
      </c>
      <c r="C7" s="1">
        <v>80.908417701721206</v>
      </c>
      <c r="D7" s="1">
        <v>83.3162069320679</v>
      </c>
      <c r="E7" s="1">
        <v>83.428323268890395</v>
      </c>
      <c r="F7" s="1">
        <v>84.199148416519193</v>
      </c>
      <c r="G7" s="1">
        <v>82.989466190338106</v>
      </c>
      <c r="H7" s="1">
        <v>84.339404106140094</v>
      </c>
      <c r="I7" s="1">
        <v>81.292265653610201</v>
      </c>
      <c r="J7" s="1">
        <v>83.572238683700604</v>
      </c>
    </row>
    <row r="8" spans="1:10" x14ac:dyDescent="0.25">
      <c r="A8" s="1" t="s">
        <v>147</v>
      </c>
      <c r="B8" s="1" t="s">
        <v>106</v>
      </c>
      <c r="C8" s="1">
        <v>82.274883985519395</v>
      </c>
      <c r="D8" s="1">
        <v>82.7982723712921</v>
      </c>
      <c r="E8" s="1">
        <v>83.801209926605196</v>
      </c>
      <c r="F8" s="1">
        <v>83.654099702835097</v>
      </c>
      <c r="G8" s="1">
        <v>83.406424522399902</v>
      </c>
      <c r="H8" s="1">
        <v>86.333954334259005</v>
      </c>
      <c r="I8" s="1">
        <v>81.973671913147001</v>
      </c>
      <c r="J8" s="1">
        <v>84.253507852554307</v>
      </c>
    </row>
    <row r="9" spans="1:10" x14ac:dyDescent="0.25">
      <c r="A9" s="1" t="s">
        <v>148</v>
      </c>
      <c r="B9" s="1" t="s">
        <v>105</v>
      </c>
      <c r="C9" s="1">
        <v>19.091585278511001</v>
      </c>
      <c r="D9" s="1">
        <v>16.683794558048199</v>
      </c>
      <c r="E9" s="1">
        <v>16.571676731109601</v>
      </c>
      <c r="F9" s="1">
        <v>15.800853073597001</v>
      </c>
      <c r="G9" s="1">
        <v>17.010535299777999</v>
      </c>
      <c r="H9" s="1">
        <v>15.6605988740921</v>
      </c>
      <c r="I9" s="1">
        <v>18.707737326621999</v>
      </c>
      <c r="J9" s="1">
        <v>16.427764296531699</v>
      </c>
    </row>
    <row r="10" spans="1:10" x14ac:dyDescent="0.25">
      <c r="A10" s="1" t="s">
        <v>148</v>
      </c>
      <c r="B10" s="1" t="s">
        <v>106</v>
      </c>
      <c r="C10" s="1">
        <v>17.7251145243645</v>
      </c>
      <c r="D10" s="1">
        <v>17.201726138591798</v>
      </c>
      <c r="E10" s="1">
        <v>16.198791563510898</v>
      </c>
      <c r="F10" s="1">
        <v>16.345901787281001</v>
      </c>
      <c r="G10" s="1">
        <v>16.593578457832301</v>
      </c>
      <c r="H10" s="1">
        <v>13.666045665741001</v>
      </c>
      <c r="I10" s="1">
        <v>18.026331067085302</v>
      </c>
      <c r="J10" s="1">
        <v>15.7464936375618</v>
      </c>
    </row>
    <row r="13" spans="1:10" x14ac:dyDescent="0.25">
      <c r="A13" s="31" t="s">
        <v>78</v>
      </c>
      <c r="B13" s="31"/>
      <c r="C13" s="31"/>
      <c r="D13" s="31"/>
      <c r="E13" s="31"/>
      <c r="F13" s="31"/>
      <c r="G13" s="31"/>
      <c r="H13" s="31"/>
      <c r="I13" s="31"/>
      <c r="J13" s="31"/>
    </row>
    <row r="14" spans="1:10" x14ac:dyDescent="0.25">
      <c r="A14" s="4" t="s">
        <v>64</v>
      </c>
      <c r="B14" s="4" t="s">
        <v>5</v>
      </c>
      <c r="C14" s="4" t="s">
        <v>65</v>
      </c>
      <c r="D14" s="4" t="s">
        <v>66</v>
      </c>
      <c r="E14" s="4" t="s">
        <v>67</v>
      </c>
      <c r="F14" s="4" t="s">
        <v>68</v>
      </c>
      <c r="G14" s="4" t="s">
        <v>69</v>
      </c>
      <c r="H14" s="4" t="s">
        <v>70</v>
      </c>
      <c r="I14" s="4" t="s">
        <v>71</v>
      </c>
      <c r="J14" s="4" t="s">
        <v>72</v>
      </c>
    </row>
    <row r="15" spans="1:10" x14ac:dyDescent="0.25">
      <c r="A15" s="2" t="s">
        <v>147</v>
      </c>
      <c r="B15" s="2" t="s">
        <v>105</v>
      </c>
      <c r="C15" s="2">
        <v>0.32635191455483398</v>
      </c>
      <c r="D15" s="2">
        <v>0.30464113224297801</v>
      </c>
      <c r="E15" s="2">
        <v>0.365088600665331</v>
      </c>
      <c r="F15" s="2">
        <v>0.32515467610210202</v>
      </c>
      <c r="G15" s="2">
        <v>0.24483043234795299</v>
      </c>
      <c r="H15" s="2">
        <v>0.25157469790428899</v>
      </c>
      <c r="I15" s="2">
        <v>0.29763120692223299</v>
      </c>
      <c r="J15" s="2">
        <v>0.21804224234074401</v>
      </c>
    </row>
    <row r="16" spans="1:10" x14ac:dyDescent="0.25">
      <c r="A16" s="2" t="s">
        <v>147</v>
      </c>
      <c r="B16" s="2" t="s">
        <v>106</v>
      </c>
      <c r="C16" s="2">
        <v>0.89778630062937703</v>
      </c>
      <c r="D16" s="2">
        <v>1.5775291249156</v>
      </c>
      <c r="E16" s="2">
        <v>0.845834240317345</v>
      </c>
      <c r="F16" s="2">
        <v>0.92535577714443196</v>
      </c>
      <c r="G16" s="2">
        <v>0.62940469942986998</v>
      </c>
      <c r="H16" s="2">
        <v>0.54415441118180796</v>
      </c>
      <c r="I16" s="2">
        <v>0.63808686099946499</v>
      </c>
      <c r="J16" s="2">
        <v>0.51881438121199597</v>
      </c>
    </row>
    <row r="17" spans="1:10" x14ac:dyDescent="0.25">
      <c r="A17" s="2" t="s">
        <v>148</v>
      </c>
      <c r="B17" s="2" t="s">
        <v>105</v>
      </c>
      <c r="C17" s="2">
        <v>0.32635191455483398</v>
      </c>
      <c r="D17" s="2">
        <v>0.30464113224297801</v>
      </c>
      <c r="E17" s="2">
        <v>0.365088600665331</v>
      </c>
      <c r="F17" s="2">
        <v>0.32515467610210202</v>
      </c>
      <c r="G17" s="2">
        <v>0.24483043234795299</v>
      </c>
      <c r="H17" s="2">
        <v>0.25157469790428899</v>
      </c>
      <c r="I17" s="2">
        <v>0.29763120692223299</v>
      </c>
      <c r="J17" s="2">
        <v>0.21804224234074401</v>
      </c>
    </row>
    <row r="18" spans="1:10" x14ac:dyDescent="0.25">
      <c r="A18" s="2" t="s">
        <v>148</v>
      </c>
      <c r="B18" s="2" t="s">
        <v>106</v>
      </c>
      <c r="C18" s="2">
        <v>0.89778630062937703</v>
      </c>
      <c r="D18" s="2">
        <v>1.5775291249156</v>
      </c>
      <c r="E18" s="2">
        <v>0.845834240317345</v>
      </c>
      <c r="F18" s="2">
        <v>0.92535577714443196</v>
      </c>
      <c r="G18" s="2">
        <v>0.62940469942986998</v>
      </c>
      <c r="H18" s="2">
        <v>0.54415441118180796</v>
      </c>
      <c r="I18" s="2">
        <v>0.63808686099946499</v>
      </c>
      <c r="J18" s="2">
        <v>0.51881438121199597</v>
      </c>
    </row>
    <row r="21" spans="1:10" x14ac:dyDescent="0.25">
      <c r="A21" s="31" t="s">
        <v>79</v>
      </c>
      <c r="B21" s="31"/>
      <c r="C21" s="31"/>
      <c r="D21" s="31"/>
      <c r="E21" s="31"/>
      <c r="F21" s="31"/>
      <c r="G21" s="31"/>
      <c r="H21" s="31"/>
      <c r="I21" s="31"/>
      <c r="J21" s="31"/>
    </row>
    <row r="22" spans="1:10" x14ac:dyDescent="0.25">
      <c r="A22" s="4" t="s">
        <v>64</v>
      </c>
      <c r="B22" s="4" t="s">
        <v>5</v>
      </c>
      <c r="C22" s="4" t="s">
        <v>65</v>
      </c>
      <c r="D22" s="4" t="s">
        <v>66</v>
      </c>
      <c r="E22" s="4" t="s">
        <v>67</v>
      </c>
      <c r="F22" s="4" t="s">
        <v>68</v>
      </c>
      <c r="G22" s="4" t="s">
        <v>69</v>
      </c>
      <c r="H22" s="4" t="s">
        <v>70</v>
      </c>
      <c r="I22" s="4" t="s">
        <v>71</v>
      </c>
      <c r="J22" s="4" t="s">
        <v>72</v>
      </c>
    </row>
    <row r="23" spans="1:10" x14ac:dyDescent="0.25">
      <c r="A23" s="3" t="s">
        <v>147</v>
      </c>
      <c r="B23" s="3" t="s">
        <v>105</v>
      </c>
      <c r="C23" s="3">
        <v>3368456</v>
      </c>
      <c r="D23" s="3">
        <v>3722159</v>
      </c>
      <c r="E23" s="3">
        <v>3948469</v>
      </c>
      <c r="F23" s="3">
        <v>4193248</v>
      </c>
      <c r="G23" s="3">
        <v>4319107</v>
      </c>
      <c r="H23" s="3">
        <v>4636465</v>
      </c>
      <c r="I23" s="3">
        <v>4908878</v>
      </c>
      <c r="J23" s="3">
        <v>5303408</v>
      </c>
    </row>
    <row r="24" spans="1:10" x14ac:dyDescent="0.25">
      <c r="A24" s="3" t="s">
        <v>147</v>
      </c>
      <c r="B24" s="3" t="s">
        <v>106</v>
      </c>
      <c r="C24" s="3">
        <v>217817</v>
      </c>
      <c r="D24" s="3">
        <v>263094</v>
      </c>
      <c r="E24" s="3">
        <v>305980</v>
      </c>
      <c r="F24" s="3">
        <v>360637</v>
      </c>
      <c r="G24" s="3">
        <v>363461</v>
      </c>
      <c r="H24" s="3">
        <v>428497</v>
      </c>
      <c r="I24" s="3">
        <v>489150</v>
      </c>
      <c r="J24" s="3">
        <v>549498</v>
      </c>
    </row>
    <row r="25" spans="1:10" x14ac:dyDescent="0.25">
      <c r="A25" s="3" t="s">
        <v>148</v>
      </c>
      <c r="B25" s="3" t="s">
        <v>105</v>
      </c>
      <c r="C25" s="3">
        <v>794839</v>
      </c>
      <c r="D25" s="3">
        <v>745350</v>
      </c>
      <c r="E25" s="3">
        <v>784299</v>
      </c>
      <c r="F25" s="3">
        <v>786907</v>
      </c>
      <c r="G25" s="3">
        <v>885297</v>
      </c>
      <c r="H25" s="3">
        <v>860924</v>
      </c>
      <c r="I25" s="3">
        <v>1129677</v>
      </c>
      <c r="J25" s="3">
        <v>1042489</v>
      </c>
    </row>
    <row r="26" spans="1:10" x14ac:dyDescent="0.25">
      <c r="A26" s="3" t="s">
        <v>148</v>
      </c>
      <c r="B26" s="3" t="s">
        <v>106</v>
      </c>
      <c r="C26" s="3">
        <v>46926</v>
      </c>
      <c r="D26" s="3">
        <v>54659</v>
      </c>
      <c r="E26" s="3">
        <v>59146</v>
      </c>
      <c r="F26" s="3">
        <v>70468</v>
      </c>
      <c r="G26" s="3">
        <v>72310</v>
      </c>
      <c r="H26" s="3">
        <v>67828</v>
      </c>
      <c r="I26" s="3">
        <v>107566</v>
      </c>
      <c r="J26" s="3">
        <v>102698</v>
      </c>
    </row>
    <row r="29" spans="1:10" x14ac:dyDescent="0.25">
      <c r="A29" s="31" t="s">
        <v>80</v>
      </c>
      <c r="B29" s="31"/>
      <c r="C29" s="31"/>
      <c r="D29" s="31"/>
      <c r="E29" s="31"/>
      <c r="F29" s="31"/>
      <c r="G29" s="31"/>
      <c r="H29" s="31"/>
      <c r="I29" s="31"/>
      <c r="J29" s="31"/>
    </row>
    <row r="30" spans="1:10" x14ac:dyDescent="0.25">
      <c r="A30" s="4" t="s">
        <v>64</v>
      </c>
      <c r="B30" s="4" t="s">
        <v>5</v>
      </c>
      <c r="C30" s="4" t="s">
        <v>65</v>
      </c>
      <c r="D30" s="4" t="s">
        <v>66</v>
      </c>
      <c r="E30" s="4" t="s">
        <v>67</v>
      </c>
      <c r="F30" s="4" t="s">
        <v>68</v>
      </c>
      <c r="G30" s="4" t="s">
        <v>69</v>
      </c>
      <c r="H30" s="4" t="s">
        <v>70</v>
      </c>
      <c r="I30" s="4" t="s">
        <v>71</v>
      </c>
      <c r="J30" s="4" t="s">
        <v>72</v>
      </c>
    </row>
    <row r="31" spans="1:10" x14ac:dyDescent="0.25">
      <c r="A31" s="3" t="s">
        <v>147</v>
      </c>
      <c r="B31" s="3" t="s">
        <v>105</v>
      </c>
      <c r="C31" s="3">
        <v>54366</v>
      </c>
      <c r="D31" s="3">
        <v>53905</v>
      </c>
      <c r="E31" s="3">
        <v>43765</v>
      </c>
      <c r="F31" s="3">
        <v>49811</v>
      </c>
      <c r="G31" s="3">
        <v>62793</v>
      </c>
      <c r="H31" s="3">
        <v>53925</v>
      </c>
      <c r="I31" s="3">
        <v>44842</v>
      </c>
      <c r="J31" s="3">
        <v>52048</v>
      </c>
    </row>
    <row r="32" spans="1:10" x14ac:dyDescent="0.25">
      <c r="A32" s="3" t="s">
        <v>147</v>
      </c>
      <c r="B32" s="3" t="s">
        <v>106</v>
      </c>
      <c r="C32" s="3">
        <v>6117</v>
      </c>
      <c r="D32" s="3">
        <v>5978</v>
      </c>
      <c r="E32" s="3">
        <v>5215</v>
      </c>
      <c r="F32" s="3">
        <v>6113</v>
      </c>
      <c r="G32" s="3">
        <v>7098</v>
      </c>
      <c r="H32" s="3">
        <v>6443</v>
      </c>
      <c r="I32" s="3">
        <v>5800</v>
      </c>
      <c r="J32" s="3">
        <v>7875</v>
      </c>
    </row>
    <row r="33" spans="1:10" x14ac:dyDescent="0.25">
      <c r="A33" s="3" t="s">
        <v>148</v>
      </c>
      <c r="B33" s="3" t="s">
        <v>105</v>
      </c>
      <c r="C33" s="3">
        <v>11941</v>
      </c>
      <c r="D33" s="3">
        <v>10577</v>
      </c>
      <c r="E33" s="3">
        <v>9043</v>
      </c>
      <c r="F33" s="3">
        <v>9575</v>
      </c>
      <c r="G33" s="3">
        <v>12664</v>
      </c>
      <c r="H33" s="3">
        <v>9454</v>
      </c>
      <c r="I33" s="3">
        <v>10906</v>
      </c>
      <c r="J33" s="3">
        <v>10625</v>
      </c>
    </row>
    <row r="34" spans="1:10" x14ac:dyDescent="0.25">
      <c r="A34" s="3" t="s">
        <v>148</v>
      </c>
      <c r="B34" s="3" t="s">
        <v>106</v>
      </c>
      <c r="C34" s="3">
        <v>1194</v>
      </c>
      <c r="D34" s="3">
        <v>1000</v>
      </c>
      <c r="E34" s="3">
        <v>1061</v>
      </c>
      <c r="F34" s="3">
        <v>1133</v>
      </c>
      <c r="G34" s="3">
        <v>1323</v>
      </c>
      <c r="H34" s="3">
        <v>1082</v>
      </c>
      <c r="I34" s="3">
        <v>1363</v>
      </c>
      <c r="J34" s="3">
        <v>1508</v>
      </c>
    </row>
  </sheetData>
  <mergeCells count="4">
    <mergeCell ref="A5:J5"/>
    <mergeCell ref="A13:J13"/>
    <mergeCell ref="A21:J21"/>
    <mergeCell ref="A29:J29"/>
  </mergeCells>
  <pageMargins left="0.7" right="0.7" top="0.75" bottom="0.75" header="0.3" footer="0.3"/>
  <pageSetup paperSize="9" orientation="portrait" horizontalDpi="300" verticalDpi="30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J34"/>
  <sheetViews>
    <sheetView workbookViewId="0"/>
  </sheetViews>
  <sheetFormatPr baseColWidth="10" defaultColWidth="11.42578125" defaultRowHeight="15" x14ac:dyDescent="0.25"/>
  <cols>
    <col min="1" max="1" width="20.42578125" bestFit="1" customWidth="1"/>
    <col min="2" max="2" width="17.28515625" bestFit="1" customWidth="1"/>
  </cols>
  <sheetData>
    <row r="1" spans="1:10" x14ac:dyDescent="0.25">
      <c r="A1" s="5" t="str">
        <f>HYPERLINK("#'Indice'!A1", "Indice")</f>
        <v>Indice</v>
      </c>
    </row>
    <row r="2" spans="1:10" x14ac:dyDescent="0.25">
      <c r="A2" s="15" t="s">
        <v>146</v>
      </c>
    </row>
    <row r="3" spans="1:10" x14ac:dyDescent="0.25">
      <c r="A3" s="8" t="s">
        <v>62</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1" t="s">
        <v>147</v>
      </c>
      <c r="B7" s="1" t="s">
        <v>201</v>
      </c>
      <c r="C7" s="1">
        <v>80.924546718597398</v>
      </c>
      <c r="D7" s="1">
        <v>83.353543281555204</v>
      </c>
      <c r="E7" s="1">
        <v>83.4463179111481</v>
      </c>
      <c r="F7" s="1">
        <v>84.153276681899996</v>
      </c>
      <c r="G7" s="1">
        <v>82.994377613067599</v>
      </c>
      <c r="H7" s="1">
        <v>84.621238708496094</v>
      </c>
      <c r="I7" s="1">
        <v>81.600660085678101</v>
      </c>
      <c r="J7" s="1">
        <v>84.092575311660795</v>
      </c>
    </row>
    <row r="8" spans="1:10" x14ac:dyDescent="0.25">
      <c r="A8" s="1" t="s">
        <v>147</v>
      </c>
      <c r="B8" s="1" t="s">
        <v>202</v>
      </c>
      <c r="C8" s="1">
        <v>86.559021472930894</v>
      </c>
      <c r="D8" s="1">
        <v>83.594995737075806</v>
      </c>
      <c r="E8" s="1">
        <v>87.369453907012897</v>
      </c>
      <c r="F8" s="1">
        <v>86.326605081558199</v>
      </c>
      <c r="G8" s="1">
        <v>86.222940683364897</v>
      </c>
      <c r="H8" s="1">
        <v>83.695781230926499</v>
      </c>
      <c r="I8" s="1">
        <v>81.391698122024494</v>
      </c>
      <c r="J8" s="1">
        <v>79.768347740173297</v>
      </c>
    </row>
    <row r="9" spans="1:10" x14ac:dyDescent="0.25">
      <c r="A9" s="1" t="s">
        <v>148</v>
      </c>
      <c r="B9" s="1" t="s">
        <v>201</v>
      </c>
      <c r="C9" s="1">
        <v>19.075453281402599</v>
      </c>
      <c r="D9" s="1">
        <v>16.6464537382126</v>
      </c>
      <c r="E9" s="1">
        <v>16.553680598735799</v>
      </c>
      <c r="F9" s="1">
        <v>15.8467248082161</v>
      </c>
      <c r="G9" s="1">
        <v>17.005622386932401</v>
      </c>
      <c r="H9" s="1">
        <v>15.378764271736101</v>
      </c>
      <c r="I9" s="1">
        <v>18.399341404438001</v>
      </c>
      <c r="J9" s="1">
        <v>15.907421708107</v>
      </c>
    </row>
    <row r="10" spans="1:10" x14ac:dyDescent="0.25">
      <c r="A10" s="1" t="s">
        <v>148</v>
      </c>
      <c r="B10" s="1" t="s">
        <v>202</v>
      </c>
      <c r="C10" s="1">
        <v>13.4409815073013</v>
      </c>
      <c r="D10" s="1">
        <v>16.4050027728081</v>
      </c>
      <c r="E10" s="1">
        <v>12.630549073219299</v>
      </c>
      <c r="F10" s="1">
        <v>13.673396408557901</v>
      </c>
      <c r="G10" s="1">
        <v>13.777060806751299</v>
      </c>
      <c r="H10" s="1">
        <v>16.304220259189599</v>
      </c>
      <c r="I10" s="1">
        <v>18.6082988977432</v>
      </c>
      <c r="J10" s="1">
        <v>20.2316492795944</v>
      </c>
    </row>
    <row r="13" spans="1:10" x14ac:dyDescent="0.25">
      <c r="A13" s="31" t="s">
        <v>78</v>
      </c>
      <c r="B13" s="31"/>
      <c r="C13" s="31"/>
      <c r="D13" s="31"/>
      <c r="E13" s="31"/>
      <c r="F13" s="31"/>
      <c r="G13" s="31"/>
      <c r="H13" s="31"/>
      <c r="I13" s="31"/>
      <c r="J13" s="31"/>
    </row>
    <row r="14" spans="1:10" x14ac:dyDescent="0.25">
      <c r="A14" s="4" t="s">
        <v>64</v>
      </c>
      <c r="B14" s="4" t="s">
        <v>5</v>
      </c>
      <c r="C14" s="4" t="s">
        <v>65</v>
      </c>
      <c r="D14" s="4" t="s">
        <v>66</v>
      </c>
      <c r="E14" s="4" t="s">
        <v>67</v>
      </c>
      <c r="F14" s="4" t="s">
        <v>68</v>
      </c>
      <c r="G14" s="4" t="s">
        <v>69</v>
      </c>
      <c r="H14" s="4" t="s">
        <v>70</v>
      </c>
      <c r="I14" s="4" t="s">
        <v>71</v>
      </c>
      <c r="J14" s="4" t="s">
        <v>72</v>
      </c>
    </row>
    <row r="15" spans="1:10" x14ac:dyDescent="0.25">
      <c r="A15" s="2" t="s">
        <v>147</v>
      </c>
      <c r="B15" s="2" t="s">
        <v>201</v>
      </c>
      <c r="C15" s="2">
        <v>0.31001141760498302</v>
      </c>
      <c r="D15" s="2">
        <v>0.30989155638963001</v>
      </c>
      <c r="E15" s="2">
        <v>0.34790367353707602</v>
      </c>
      <c r="F15" s="2">
        <v>0.314250751398504</v>
      </c>
      <c r="G15" s="2">
        <v>0.23570857010781801</v>
      </c>
      <c r="H15" s="2">
        <v>0.26145661249756802</v>
      </c>
      <c r="I15" s="2">
        <v>0.26861710939556399</v>
      </c>
      <c r="J15" s="2">
        <v>0.18957054708153001</v>
      </c>
    </row>
    <row r="16" spans="1:10" x14ac:dyDescent="0.25">
      <c r="A16" s="2" t="s">
        <v>147</v>
      </c>
      <c r="B16" s="2" t="s">
        <v>202</v>
      </c>
      <c r="C16" s="2">
        <v>2.1270588040351899</v>
      </c>
      <c r="D16" s="2">
        <v>3.2885465770959899</v>
      </c>
      <c r="E16" s="2">
        <v>2.1735806018114099</v>
      </c>
      <c r="F16" s="2">
        <v>1.7095427960157401</v>
      </c>
      <c r="G16" s="2">
        <v>1.7437499016523399</v>
      </c>
      <c r="H16" s="2">
        <v>1.64289120584726</v>
      </c>
      <c r="I16" s="2">
        <v>1.27247758209705</v>
      </c>
      <c r="J16" s="2">
        <v>1.1088512837886799</v>
      </c>
    </row>
    <row r="17" spans="1:10" x14ac:dyDescent="0.25">
      <c r="A17" s="2" t="s">
        <v>148</v>
      </c>
      <c r="B17" s="2" t="s">
        <v>201</v>
      </c>
      <c r="C17" s="2">
        <v>0.31001141760498302</v>
      </c>
      <c r="D17" s="2">
        <v>0.30989155638963001</v>
      </c>
      <c r="E17" s="2">
        <v>0.34790367353707602</v>
      </c>
      <c r="F17" s="2">
        <v>0.314250751398504</v>
      </c>
      <c r="G17" s="2">
        <v>0.23570857010781801</v>
      </c>
      <c r="H17" s="2">
        <v>0.26145661249756802</v>
      </c>
      <c r="I17" s="2">
        <v>0.26861710939556399</v>
      </c>
      <c r="J17" s="2">
        <v>0.18957054708153001</v>
      </c>
    </row>
    <row r="18" spans="1:10" x14ac:dyDescent="0.25">
      <c r="A18" s="2" t="s">
        <v>148</v>
      </c>
      <c r="B18" s="2" t="s">
        <v>202</v>
      </c>
      <c r="C18" s="2">
        <v>2.1270588040351899</v>
      </c>
      <c r="D18" s="2">
        <v>3.2885465770959899</v>
      </c>
      <c r="E18" s="2">
        <v>2.1735806018114099</v>
      </c>
      <c r="F18" s="2">
        <v>1.7095427960157401</v>
      </c>
      <c r="G18" s="2">
        <v>1.7437499016523399</v>
      </c>
      <c r="H18" s="2">
        <v>1.64289120584726</v>
      </c>
      <c r="I18" s="2">
        <v>1.27247758209705</v>
      </c>
      <c r="J18" s="2">
        <v>1.1088512837886799</v>
      </c>
    </row>
    <row r="21" spans="1:10" x14ac:dyDescent="0.25">
      <c r="A21" s="31" t="s">
        <v>79</v>
      </c>
      <c r="B21" s="31"/>
      <c r="C21" s="31"/>
      <c r="D21" s="31"/>
      <c r="E21" s="31"/>
      <c r="F21" s="31"/>
      <c r="G21" s="31"/>
      <c r="H21" s="31"/>
      <c r="I21" s="31"/>
      <c r="J21" s="31"/>
    </row>
    <row r="22" spans="1:10" x14ac:dyDescent="0.25">
      <c r="A22" s="4" t="s">
        <v>64</v>
      </c>
      <c r="B22" s="4" t="s">
        <v>5</v>
      </c>
      <c r="C22" s="4" t="s">
        <v>65</v>
      </c>
      <c r="D22" s="4" t="s">
        <v>66</v>
      </c>
      <c r="E22" s="4" t="s">
        <v>67</v>
      </c>
      <c r="F22" s="4" t="s">
        <v>68</v>
      </c>
      <c r="G22" s="4" t="s">
        <v>69</v>
      </c>
      <c r="H22" s="4" t="s">
        <v>70</v>
      </c>
      <c r="I22" s="4" t="s">
        <v>71</v>
      </c>
      <c r="J22" s="4" t="s">
        <v>72</v>
      </c>
    </row>
    <row r="23" spans="1:10" x14ac:dyDescent="0.25">
      <c r="A23" s="3" t="s">
        <v>147</v>
      </c>
      <c r="B23" s="3" t="s">
        <v>201</v>
      </c>
      <c r="C23" s="3">
        <v>3526835</v>
      </c>
      <c r="D23" s="3">
        <v>3886745</v>
      </c>
      <c r="E23" s="3">
        <v>4123827</v>
      </c>
      <c r="F23" s="3">
        <v>4385207</v>
      </c>
      <c r="G23" s="3">
        <v>4480244</v>
      </c>
      <c r="H23" s="3">
        <v>4721953</v>
      </c>
      <c r="I23" s="3">
        <v>4867791</v>
      </c>
      <c r="J23" s="3">
        <v>5285676</v>
      </c>
    </row>
    <row r="24" spans="1:10" x14ac:dyDescent="0.25">
      <c r="A24" s="3" t="s">
        <v>147</v>
      </c>
      <c r="B24" s="3" t="s">
        <v>202</v>
      </c>
      <c r="C24" s="3">
        <v>46316</v>
      </c>
      <c r="D24" s="3">
        <v>59156</v>
      </c>
      <c r="E24" s="3">
        <v>86584</v>
      </c>
      <c r="F24" s="3">
        <v>116553</v>
      </c>
      <c r="G24" s="3">
        <v>168277</v>
      </c>
      <c r="H24" s="3">
        <v>294076</v>
      </c>
      <c r="I24" s="3">
        <v>407853</v>
      </c>
      <c r="J24" s="3">
        <v>504747</v>
      </c>
    </row>
    <row r="25" spans="1:10" x14ac:dyDescent="0.25">
      <c r="A25" s="3" t="s">
        <v>148</v>
      </c>
      <c r="B25" s="3" t="s">
        <v>201</v>
      </c>
      <c r="C25" s="3">
        <v>831342</v>
      </c>
      <c r="D25" s="3">
        <v>776218</v>
      </c>
      <c r="E25" s="3">
        <v>818065</v>
      </c>
      <c r="F25" s="3">
        <v>825769</v>
      </c>
      <c r="G25" s="3">
        <v>918006</v>
      </c>
      <c r="H25" s="3">
        <v>858151</v>
      </c>
      <c r="I25" s="3">
        <v>1097591</v>
      </c>
      <c r="J25" s="3">
        <v>999868</v>
      </c>
    </row>
    <row r="26" spans="1:10" x14ac:dyDescent="0.25">
      <c r="A26" s="3" t="s">
        <v>148</v>
      </c>
      <c r="B26" s="3" t="s">
        <v>202</v>
      </c>
      <c r="C26" s="3">
        <v>7192</v>
      </c>
      <c r="D26" s="3">
        <v>11609</v>
      </c>
      <c r="E26" s="3">
        <v>12517</v>
      </c>
      <c r="F26" s="3">
        <v>18461</v>
      </c>
      <c r="G26" s="3">
        <v>26888</v>
      </c>
      <c r="H26" s="3">
        <v>57287</v>
      </c>
      <c r="I26" s="3">
        <v>93246</v>
      </c>
      <c r="J26" s="3">
        <v>128019</v>
      </c>
    </row>
    <row r="29" spans="1:10" x14ac:dyDescent="0.25">
      <c r="A29" s="31" t="s">
        <v>80</v>
      </c>
      <c r="B29" s="31"/>
      <c r="C29" s="31"/>
      <c r="D29" s="31"/>
      <c r="E29" s="31"/>
      <c r="F29" s="31"/>
      <c r="G29" s="31"/>
      <c r="H29" s="31"/>
      <c r="I29" s="31"/>
      <c r="J29" s="31"/>
    </row>
    <row r="30" spans="1:10" x14ac:dyDescent="0.25">
      <c r="A30" s="4" t="s">
        <v>64</v>
      </c>
      <c r="B30" s="4" t="s">
        <v>5</v>
      </c>
      <c r="C30" s="4" t="s">
        <v>65</v>
      </c>
      <c r="D30" s="4" t="s">
        <v>66</v>
      </c>
      <c r="E30" s="4" t="s">
        <v>67</v>
      </c>
      <c r="F30" s="4" t="s">
        <v>68</v>
      </c>
      <c r="G30" s="4" t="s">
        <v>69</v>
      </c>
      <c r="H30" s="4" t="s">
        <v>70</v>
      </c>
      <c r="I30" s="4" t="s">
        <v>71</v>
      </c>
      <c r="J30" s="4" t="s">
        <v>72</v>
      </c>
    </row>
    <row r="31" spans="1:10" x14ac:dyDescent="0.25">
      <c r="A31" s="3" t="s">
        <v>147</v>
      </c>
      <c r="B31" s="3" t="s">
        <v>201</v>
      </c>
      <c r="C31" s="3">
        <v>59795</v>
      </c>
      <c r="D31" s="3">
        <v>59005</v>
      </c>
      <c r="E31" s="3">
        <v>47858</v>
      </c>
      <c r="F31" s="3">
        <v>54316</v>
      </c>
      <c r="G31" s="3">
        <v>68087</v>
      </c>
      <c r="H31" s="3">
        <v>57815</v>
      </c>
      <c r="I31" s="3">
        <v>47040</v>
      </c>
      <c r="J31" s="3">
        <v>56031</v>
      </c>
    </row>
    <row r="32" spans="1:10" x14ac:dyDescent="0.25">
      <c r="A32" s="3" t="s">
        <v>147</v>
      </c>
      <c r="B32" s="3" t="s">
        <v>202</v>
      </c>
      <c r="C32" s="3">
        <v>500</v>
      </c>
      <c r="D32" s="3">
        <v>500</v>
      </c>
      <c r="E32" s="3">
        <v>783</v>
      </c>
      <c r="F32" s="3">
        <v>1040</v>
      </c>
      <c r="G32" s="3">
        <v>1388</v>
      </c>
      <c r="H32" s="3">
        <v>2039</v>
      </c>
      <c r="I32" s="3">
        <v>2580</v>
      </c>
      <c r="J32" s="3">
        <v>3389</v>
      </c>
    </row>
    <row r="33" spans="1:10" x14ac:dyDescent="0.25">
      <c r="A33" s="3" t="s">
        <v>148</v>
      </c>
      <c r="B33" s="3" t="s">
        <v>201</v>
      </c>
      <c r="C33" s="3">
        <v>13025</v>
      </c>
      <c r="D33" s="3">
        <v>11401</v>
      </c>
      <c r="E33" s="3">
        <v>9865</v>
      </c>
      <c r="F33" s="3">
        <v>10422</v>
      </c>
      <c r="G33" s="3">
        <v>13608</v>
      </c>
      <c r="H33" s="3">
        <v>10042</v>
      </c>
      <c r="I33" s="3">
        <v>11273</v>
      </c>
      <c r="J33" s="3">
        <v>11152</v>
      </c>
    </row>
    <row r="34" spans="1:10" x14ac:dyDescent="0.25">
      <c r="A34" s="3" t="s">
        <v>148</v>
      </c>
      <c r="B34" s="3" t="s">
        <v>202</v>
      </c>
      <c r="C34" s="3">
        <v>77</v>
      </c>
      <c r="D34" s="3">
        <v>68</v>
      </c>
      <c r="E34" s="3">
        <v>131</v>
      </c>
      <c r="F34" s="3">
        <v>162</v>
      </c>
      <c r="G34" s="3">
        <v>243</v>
      </c>
      <c r="H34" s="3">
        <v>370</v>
      </c>
      <c r="I34" s="3">
        <v>607</v>
      </c>
      <c r="J34" s="3">
        <v>834</v>
      </c>
    </row>
  </sheetData>
  <mergeCells count="4">
    <mergeCell ref="A5:J5"/>
    <mergeCell ref="A13:J13"/>
    <mergeCell ref="A21:J21"/>
    <mergeCell ref="A29:J29"/>
  </mergeCells>
  <pageMargins left="0.7" right="0.7" top="0.75" bottom="0.75" header="0.3" footer="0.3"/>
  <pageSetup paperSize="9" orientation="portrait" horizontalDpi="300" verticalDpi="30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J58"/>
  <sheetViews>
    <sheetView workbookViewId="0"/>
  </sheetViews>
  <sheetFormatPr baseColWidth="10" defaultColWidth="11.42578125" defaultRowHeight="15" x14ac:dyDescent="0.25"/>
  <cols>
    <col min="1" max="1" width="20.42578125" bestFit="1" customWidth="1"/>
    <col min="2" max="2" width="13.28515625" bestFit="1" customWidth="1"/>
  </cols>
  <sheetData>
    <row r="1" spans="1:10" x14ac:dyDescent="0.25">
      <c r="A1" s="5" t="str">
        <f>HYPERLINK("#'Indice'!A1", "Indice")</f>
        <v>Indice</v>
      </c>
    </row>
    <row r="2" spans="1:10" x14ac:dyDescent="0.25">
      <c r="A2" s="15" t="s">
        <v>146</v>
      </c>
    </row>
    <row r="3" spans="1:10" x14ac:dyDescent="0.25">
      <c r="A3" s="8" t="s">
        <v>62</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1" t="s">
        <v>147</v>
      </c>
      <c r="B7" s="1" t="s">
        <v>107</v>
      </c>
      <c r="C7" s="1">
        <v>78.567481040954604</v>
      </c>
      <c r="D7" s="1">
        <v>80.551213026046796</v>
      </c>
      <c r="E7" s="1">
        <v>80.834388732910199</v>
      </c>
      <c r="F7" s="1">
        <v>81.698107719421401</v>
      </c>
      <c r="G7" s="1">
        <v>80.543369054794297</v>
      </c>
      <c r="H7" s="1">
        <v>83.021330833435101</v>
      </c>
      <c r="I7" s="1">
        <v>79.278141260147095</v>
      </c>
      <c r="J7" s="1">
        <v>82.397824525833101</v>
      </c>
    </row>
    <row r="8" spans="1:10" x14ac:dyDescent="0.25">
      <c r="A8" s="1" t="s">
        <v>147</v>
      </c>
      <c r="B8" s="1" t="s">
        <v>108</v>
      </c>
      <c r="C8" s="1">
        <v>76.5583753585815</v>
      </c>
      <c r="D8" s="1">
        <v>78.329724073410006</v>
      </c>
      <c r="E8" s="1">
        <v>78.018462657928495</v>
      </c>
      <c r="F8" s="1">
        <v>78.551948070526095</v>
      </c>
      <c r="G8" s="1">
        <v>78.0190110206604</v>
      </c>
      <c r="H8" s="1">
        <v>78.100192546844497</v>
      </c>
      <c r="I8" s="1">
        <v>75.580835342407198</v>
      </c>
      <c r="J8" s="1">
        <v>79.045528173446698</v>
      </c>
    </row>
    <row r="9" spans="1:10" x14ac:dyDescent="0.25">
      <c r="A9" s="1" t="s">
        <v>147</v>
      </c>
      <c r="B9" s="1" t="s">
        <v>109</v>
      </c>
      <c r="C9" s="1">
        <v>78.680318593978896</v>
      </c>
      <c r="D9" s="1">
        <v>80.621123313903794</v>
      </c>
      <c r="E9" s="1">
        <v>78.526318073272705</v>
      </c>
      <c r="F9" s="1">
        <v>79.864633083343506</v>
      </c>
      <c r="G9" s="1">
        <v>79.465830326080294</v>
      </c>
      <c r="H9" s="1">
        <v>81.996434926986694</v>
      </c>
      <c r="I9" s="1">
        <v>77.864062786102295</v>
      </c>
      <c r="J9" s="1">
        <v>79.720652103424101</v>
      </c>
    </row>
    <row r="10" spans="1:10" x14ac:dyDescent="0.25">
      <c r="A10" s="1" t="s">
        <v>147</v>
      </c>
      <c r="B10" s="1" t="s">
        <v>110</v>
      </c>
      <c r="C10" s="1">
        <v>81.905072927475004</v>
      </c>
      <c r="D10" s="1">
        <v>85.231107473373399</v>
      </c>
      <c r="E10" s="1">
        <v>86.444270610809298</v>
      </c>
      <c r="F10" s="1">
        <v>87.006789445877104</v>
      </c>
      <c r="G10" s="1">
        <v>84.744161367416396</v>
      </c>
      <c r="H10" s="1">
        <v>86.609685420990004</v>
      </c>
      <c r="I10" s="1">
        <v>82.912945747375502</v>
      </c>
      <c r="J10" s="1">
        <v>85.052722692489596</v>
      </c>
    </row>
    <row r="11" spans="1:10" x14ac:dyDescent="0.25">
      <c r="A11" s="1" t="s">
        <v>147</v>
      </c>
      <c r="B11" s="1" t="s">
        <v>111</v>
      </c>
      <c r="C11" s="1">
        <v>89.231556653976398</v>
      </c>
      <c r="D11" s="1">
        <v>91.684210300445599</v>
      </c>
      <c r="E11" s="1">
        <v>93.455994129180894</v>
      </c>
      <c r="F11" s="1">
        <v>93.695354461669893</v>
      </c>
      <c r="G11" s="1">
        <v>92.364197969436603</v>
      </c>
      <c r="H11" s="1">
        <v>92.755597829818697</v>
      </c>
      <c r="I11" s="1">
        <v>91.143763065338106</v>
      </c>
      <c r="J11" s="1">
        <v>91.964715719222994</v>
      </c>
    </row>
    <row r="12" spans="1:10" x14ac:dyDescent="0.25">
      <c r="A12" s="1" t="s">
        <v>148</v>
      </c>
      <c r="B12" s="1" t="s">
        <v>107</v>
      </c>
      <c r="C12" s="1">
        <v>21.432518959045399</v>
      </c>
      <c r="D12" s="1">
        <v>19.448785483837099</v>
      </c>
      <c r="E12" s="1">
        <v>19.165609776973699</v>
      </c>
      <c r="F12" s="1">
        <v>18.301890790462501</v>
      </c>
      <c r="G12" s="1">
        <v>19.456632435321801</v>
      </c>
      <c r="H12" s="1">
        <v>16.978672146797201</v>
      </c>
      <c r="I12" s="1">
        <v>20.721858739852902</v>
      </c>
      <c r="J12" s="1">
        <v>17.602178454399098</v>
      </c>
    </row>
    <row r="13" spans="1:10" x14ac:dyDescent="0.25">
      <c r="A13" s="1" t="s">
        <v>148</v>
      </c>
      <c r="B13" s="1" t="s">
        <v>108</v>
      </c>
      <c r="C13" s="1">
        <v>23.441626131534601</v>
      </c>
      <c r="D13" s="1">
        <v>21.670277416706099</v>
      </c>
      <c r="E13" s="1">
        <v>21.981537342071501</v>
      </c>
      <c r="F13" s="1">
        <v>21.448054909706102</v>
      </c>
      <c r="G13" s="1">
        <v>21.980987489223502</v>
      </c>
      <c r="H13" s="1">
        <v>21.899805963039402</v>
      </c>
      <c r="I13" s="1">
        <v>24.4191661477089</v>
      </c>
      <c r="J13" s="1">
        <v>20.9544733166695</v>
      </c>
    </row>
    <row r="14" spans="1:10" x14ac:dyDescent="0.25">
      <c r="A14" s="1" t="s">
        <v>148</v>
      </c>
      <c r="B14" s="1" t="s">
        <v>109</v>
      </c>
      <c r="C14" s="1">
        <v>21.319682896137198</v>
      </c>
      <c r="D14" s="1">
        <v>19.3788781762123</v>
      </c>
      <c r="E14" s="1">
        <v>21.4736834168434</v>
      </c>
      <c r="F14" s="1">
        <v>20.1353654265404</v>
      </c>
      <c r="G14" s="1">
        <v>20.534171164035801</v>
      </c>
      <c r="H14" s="1">
        <v>18.003565073013299</v>
      </c>
      <c r="I14" s="1">
        <v>22.1359387040138</v>
      </c>
      <c r="J14" s="1">
        <v>20.279349386692001</v>
      </c>
    </row>
    <row r="15" spans="1:10" x14ac:dyDescent="0.25">
      <c r="A15" s="1" t="s">
        <v>148</v>
      </c>
      <c r="B15" s="1" t="s">
        <v>110</v>
      </c>
      <c r="C15" s="1">
        <v>18.094928562641101</v>
      </c>
      <c r="D15" s="1">
        <v>14.7688895463943</v>
      </c>
      <c r="E15" s="1">
        <v>13.555727899074601</v>
      </c>
      <c r="F15" s="1">
        <v>12.993213534355201</v>
      </c>
      <c r="G15" s="1">
        <v>15.2558386325836</v>
      </c>
      <c r="H15" s="1">
        <v>13.390311598777799</v>
      </c>
      <c r="I15" s="1">
        <v>17.0870572328568</v>
      </c>
      <c r="J15" s="1">
        <v>14.947280287742601</v>
      </c>
    </row>
    <row r="16" spans="1:10" x14ac:dyDescent="0.25">
      <c r="A16" s="1" t="s">
        <v>148</v>
      </c>
      <c r="B16" s="1" t="s">
        <v>111</v>
      </c>
      <c r="C16" s="1">
        <v>10.7684440910816</v>
      </c>
      <c r="D16" s="1">
        <v>8.3157874643802607</v>
      </c>
      <c r="E16" s="1">
        <v>6.5440036356449101</v>
      </c>
      <c r="F16" s="1">
        <v>6.3046433031558999</v>
      </c>
      <c r="G16" s="1">
        <v>7.6358050107955897</v>
      </c>
      <c r="H16" s="1">
        <v>7.2443999350070998</v>
      </c>
      <c r="I16" s="1">
        <v>8.8562369346618706</v>
      </c>
      <c r="J16" s="1">
        <v>8.0352842807769793</v>
      </c>
    </row>
    <row r="19" spans="1:10" x14ac:dyDescent="0.25">
      <c r="A19" s="31" t="s">
        <v>78</v>
      </c>
      <c r="B19" s="31"/>
      <c r="C19" s="31"/>
      <c r="D19" s="31"/>
      <c r="E19" s="31"/>
      <c r="F19" s="31"/>
      <c r="G19" s="31"/>
      <c r="H19" s="31"/>
      <c r="I19" s="31"/>
      <c r="J19" s="31"/>
    </row>
    <row r="20" spans="1:10" x14ac:dyDescent="0.25">
      <c r="A20" s="4" t="s">
        <v>64</v>
      </c>
      <c r="B20" s="4" t="s">
        <v>5</v>
      </c>
      <c r="C20" s="4" t="s">
        <v>65</v>
      </c>
      <c r="D20" s="4" t="s">
        <v>66</v>
      </c>
      <c r="E20" s="4" t="s">
        <v>67</v>
      </c>
      <c r="F20" s="4" t="s">
        <v>68</v>
      </c>
      <c r="G20" s="4" t="s">
        <v>69</v>
      </c>
      <c r="H20" s="4" t="s">
        <v>70</v>
      </c>
      <c r="I20" s="4" t="s">
        <v>71</v>
      </c>
      <c r="J20" s="4" t="s">
        <v>72</v>
      </c>
    </row>
    <row r="21" spans="1:10" x14ac:dyDescent="0.25">
      <c r="A21" s="2" t="s">
        <v>147</v>
      </c>
      <c r="B21" s="2" t="s">
        <v>107</v>
      </c>
      <c r="C21" s="2">
        <v>0.52233161404728901</v>
      </c>
      <c r="D21" s="2">
        <v>0.49773808568715999</v>
      </c>
      <c r="E21" s="2">
        <v>0.74427505023777496</v>
      </c>
      <c r="F21" s="2">
        <v>0.54696919396519705</v>
      </c>
      <c r="G21" s="2">
        <v>0.400731060653925</v>
      </c>
      <c r="H21" s="2">
        <v>0.389893539249897</v>
      </c>
      <c r="I21" s="2">
        <v>0.529208313673735</v>
      </c>
      <c r="J21" s="2">
        <v>0.36485546734183999</v>
      </c>
    </row>
    <row r="22" spans="1:10" x14ac:dyDescent="0.25">
      <c r="A22" s="2" t="s">
        <v>147</v>
      </c>
      <c r="B22" s="2" t="s">
        <v>108</v>
      </c>
      <c r="C22" s="2">
        <v>0.56622875854373</v>
      </c>
      <c r="D22" s="2">
        <v>0.59662484563887097</v>
      </c>
      <c r="E22" s="2">
        <v>0.77945450320839904</v>
      </c>
      <c r="F22" s="2">
        <v>0.73862629942596003</v>
      </c>
      <c r="G22" s="2">
        <v>0.45762048102915298</v>
      </c>
      <c r="H22" s="2">
        <v>0.47824792563915303</v>
      </c>
      <c r="I22" s="2">
        <v>0.50860126502811898</v>
      </c>
      <c r="J22" s="2">
        <v>0.41262446902692301</v>
      </c>
    </row>
    <row r="23" spans="1:10" x14ac:dyDescent="0.25">
      <c r="A23" s="2" t="s">
        <v>147</v>
      </c>
      <c r="B23" s="2" t="s">
        <v>109</v>
      </c>
      <c r="C23" s="2">
        <v>0.59222932904958703</v>
      </c>
      <c r="D23" s="2">
        <v>0.56361509487032901</v>
      </c>
      <c r="E23" s="2">
        <v>0.83863129839301098</v>
      </c>
      <c r="F23" s="2">
        <v>0.84379846230149302</v>
      </c>
      <c r="G23" s="2">
        <v>0.50598601810634103</v>
      </c>
      <c r="H23" s="2">
        <v>0.521590141579509</v>
      </c>
      <c r="I23" s="2">
        <v>0.87321447208523795</v>
      </c>
      <c r="J23" s="2">
        <v>0.46326359733939199</v>
      </c>
    </row>
    <row r="24" spans="1:10" x14ac:dyDescent="0.25">
      <c r="A24" s="2" t="s">
        <v>147</v>
      </c>
      <c r="B24" s="2" t="s">
        <v>110</v>
      </c>
      <c r="C24" s="2">
        <v>0.66095930524170399</v>
      </c>
      <c r="D24" s="2">
        <v>0.59034596197307099</v>
      </c>
      <c r="E24" s="2">
        <v>0.67862789146602198</v>
      </c>
      <c r="F24" s="2">
        <v>0.52469740621745597</v>
      </c>
      <c r="G24" s="2">
        <v>0.49544819630682502</v>
      </c>
      <c r="H24" s="2">
        <v>0.52215424366295304</v>
      </c>
      <c r="I24" s="2">
        <v>0.54674390703439701</v>
      </c>
      <c r="J24" s="2">
        <v>0.45576421543955797</v>
      </c>
    </row>
    <row r="25" spans="1:10" x14ac:dyDescent="0.25">
      <c r="A25" s="2" t="s">
        <v>147</v>
      </c>
      <c r="B25" s="2" t="s">
        <v>111</v>
      </c>
      <c r="C25" s="2">
        <v>0.58360639959573701</v>
      </c>
      <c r="D25" s="2">
        <v>0.74729747138917402</v>
      </c>
      <c r="E25" s="2">
        <v>0.48698182217776798</v>
      </c>
      <c r="F25" s="2">
        <v>0.431561144068837</v>
      </c>
      <c r="G25" s="2">
        <v>0.36368682049214801</v>
      </c>
      <c r="H25" s="2">
        <v>0.70854369550943397</v>
      </c>
      <c r="I25" s="2">
        <v>0.417941669002175</v>
      </c>
      <c r="J25" s="2">
        <v>0.377659592777491</v>
      </c>
    </row>
    <row r="26" spans="1:10" x14ac:dyDescent="0.25">
      <c r="A26" s="2" t="s">
        <v>148</v>
      </c>
      <c r="B26" s="2" t="s">
        <v>107</v>
      </c>
      <c r="C26" s="2">
        <v>0.52233161404728901</v>
      </c>
      <c r="D26" s="2">
        <v>0.49773808568715999</v>
      </c>
      <c r="E26" s="2">
        <v>0.74427505023777496</v>
      </c>
      <c r="F26" s="2">
        <v>0.54696919396519705</v>
      </c>
      <c r="G26" s="2">
        <v>0.400731060653925</v>
      </c>
      <c r="H26" s="2">
        <v>0.389893539249897</v>
      </c>
      <c r="I26" s="2">
        <v>0.529208313673735</v>
      </c>
      <c r="J26" s="2">
        <v>0.36485546734183999</v>
      </c>
    </row>
    <row r="27" spans="1:10" x14ac:dyDescent="0.25">
      <c r="A27" s="2" t="s">
        <v>148</v>
      </c>
      <c r="B27" s="2" t="s">
        <v>108</v>
      </c>
      <c r="C27" s="2">
        <v>0.56622875854373</v>
      </c>
      <c r="D27" s="2">
        <v>0.59662484563887097</v>
      </c>
      <c r="E27" s="2">
        <v>0.77945450320839904</v>
      </c>
      <c r="F27" s="2">
        <v>0.73862629942596003</v>
      </c>
      <c r="G27" s="2">
        <v>0.45762048102915298</v>
      </c>
      <c r="H27" s="2">
        <v>0.47824792563915303</v>
      </c>
      <c r="I27" s="2">
        <v>0.50860126502811898</v>
      </c>
      <c r="J27" s="2">
        <v>0.41262446902692301</v>
      </c>
    </row>
    <row r="28" spans="1:10" x14ac:dyDescent="0.25">
      <c r="A28" s="2" t="s">
        <v>148</v>
      </c>
      <c r="B28" s="2" t="s">
        <v>109</v>
      </c>
      <c r="C28" s="2">
        <v>0.59222932904958703</v>
      </c>
      <c r="D28" s="2">
        <v>0.56361509487032901</v>
      </c>
      <c r="E28" s="2">
        <v>0.83863129839301098</v>
      </c>
      <c r="F28" s="2">
        <v>0.84379846230149302</v>
      </c>
      <c r="G28" s="2">
        <v>0.50598601810634103</v>
      </c>
      <c r="H28" s="2">
        <v>0.521590141579509</v>
      </c>
      <c r="I28" s="2">
        <v>0.87321447208523795</v>
      </c>
      <c r="J28" s="2">
        <v>0.46326359733939199</v>
      </c>
    </row>
    <row r="29" spans="1:10" x14ac:dyDescent="0.25">
      <c r="A29" s="2" t="s">
        <v>148</v>
      </c>
      <c r="B29" s="2" t="s">
        <v>110</v>
      </c>
      <c r="C29" s="2">
        <v>0.66095930524170399</v>
      </c>
      <c r="D29" s="2">
        <v>0.59034596197307099</v>
      </c>
      <c r="E29" s="2">
        <v>0.67862789146602198</v>
      </c>
      <c r="F29" s="2">
        <v>0.52469740621745597</v>
      </c>
      <c r="G29" s="2">
        <v>0.49544819630682502</v>
      </c>
      <c r="H29" s="2">
        <v>0.52215424366295304</v>
      </c>
      <c r="I29" s="2">
        <v>0.54674390703439701</v>
      </c>
      <c r="J29" s="2">
        <v>0.45576421543955797</v>
      </c>
    </row>
    <row r="30" spans="1:10" x14ac:dyDescent="0.25">
      <c r="A30" s="2" t="s">
        <v>148</v>
      </c>
      <c r="B30" s="2" t="s">
        <v>111</v>
      </c>
      <c r="C30" s="2">
        <v>0.58360639959573701</v>
      </c>
      <c r="D30" s="2">
        <v>0.74729747138917402</v>
      </c>
      <c r="E30" s="2">
        <v>0.48698182217776798</v>
      </c>
      <c r="F30" s="2">
        <v>0.431561144068837</v>
      </c>
      <c r="G30" s="2">
        <v>0.36368682049214801</v>
      </c>
      <c r="H30" s="2">
        <v>0.70854369550943397</v>
      </c>
      <c r="I30" s="2">
        <v>0.417941669002175</v>
      </c>
      <c r="J30" s="2">
        <v>0.377659592777491</v>
      </c>
    </row>
    <row r="33" spans="1:10" x14ac:dyDescent="0.25">
      <c r="A33" s="31" t="s">
        <v>79</v>
      </c>
      <c r="B33" s="31"/>
      <c r="C33" s="31"/>
      <c r="D33" s="31"/>
      <c r="E33" s="31"/>
      <c r="F33" s="31"/>
      <c r="G33" s="31"/>
      <c r="H33" s="31"/>
      <c r="I33" s="31"/>
      <c r="J33" s="31"/>
    </row>
    <row r="34" spans="1:10" x14ac:dyDescent="0.25">
      <c r="A34" s="4" t="s">
        <v>64</v>
      </c>
      <c r="B34" s="4" t="s">
        <v>5</v>
      </c>
      <c r="C34" s="4" t="s">
        <v>65</v>
      </c>
      <c r="D34" s="4" t="s">
        <v>66</v>
      </c>
      <c r="E34" s="4" t="s">
        <v>67</v>
      </c>
      <c r="F34" s="4" t="s">
        <v>68</v>
      </c>
      <c r="G34" s="4" t="s">
        <v>69</v>
      </c>
      <c r="H34" s="4" t="s">
        <v>70</v>
      </c>
      <c r="I34" s="4" t="s">
        <v>71</v>
      </c>
      <c r="J34" s="4" t="s">
        <v>72</v>
      </c>
    </row>
    <row r="35" spans="1:10" x14ac:dyDescent="0.25">
      <c r="A35" s="3" t="s">
        <v>147</v>
      </c>
      <c r="B35" s="3" t="s">
        <v>107</v>
      </c>
      <c r="C35" s="3">
        <v>700983</v>
      </c>
      <c r="D35" s="3">
        <v>771004</v>
      </c>
      <c r="E35" s="3">
        <v>824299</v>
      </c>
      <c r="F35" s="3">
        <v>886074</v>
      </c>
      <c r="G35" s="3">
        <v>909391</v>
      </c>
      <c r="H35" s="3">
        <v>997571</v>
      </c>
      <c r="I35" s="3">
        <v>1054561</v>
      </c>
      <c r="J35" s="3">
        <v>1155449</v>
      </c>
    </row>
    <row r="36" spans="1:10" x14ac:dyDescent="0.25">
      <c r="A36" s="3" t="s">
        <v>147</v>
      </c>
      <c r="B36" s="3" t="s">
        <v>108</v>
      </c>
      <c r="C36" s="3">
        <v>673938</v>
      </c>
      <c r="D36" s="3">
        <v>749946</v>
      </c>
      <c r="E36" s="3">
        <v>795360</v>
      </c>
      <c r="F36" s="3">
        <v>855316</v>
      </c>
      <c r="G36" s="3">
        <v>879545</v>
      </c>
      <c r="H36" s="3">
        <v>935563</v>
      </c>
      <c r="I36" s="3">
        <v>1000821</v>
      </c>
      <c r="J36" s="3">
        <v>1116258</v>
      </c>
    </row>
    <row r="37" spans="1:10" x14ac:dyDescent="0.25">
      <c r="A37" s="3" t="s">
        <v>147</v>
      </c>
      <c r="B37" s="3" t="s">
        <v>109</v>
      </c>
      <c r="C37" s="3">
        <v>698372</v>
      </c>
      <c r="D37" s="3">
        <v>772410</v>
      </c>
      <c r="E37" s="3">
        <v>800725</v>
      </c>
      <c r="F37" s="3">
        <v>872958</v>
      </c>
      <c r="G37" s="3">
        <v>899937</v>
      </c>
      <c r="H37" s="3">
        <v>983439</v>
      </c>
      <c r="I37" s="3">
        <v>1037080</v>
      </c>
      <c r="J37" s="3">
        <v>1103675</v>
      </c>
    </row>
    <row r="38" spans="1:10" x14ac:dyDescent="0.25">
      <c r="A38" s="3" t="s">
        <v>147</v>
      </c>
      <c r="B38" s="3" t="s">
        <v>110</v>
      </c>
      <c r="C38" s="3">
        <v>724796</v>
      </c>
      <c r="D38" s="3">
        <v>814454</v>
      </c>
      <c r="E38" s="3">
        <v>881697</v>
      </c>
      <c r="F38" s="3">
        <v>931104</v>
      </c>
      <c r="G38" s="3">
        <v>952482</v>
      </c>
      <c r="H38" s="3">
        <v>1038794</v>
      </c>
      <c r="I38" s="3">
        <v>1096163</v>
      </c>
      <c r="J38" s="3">
        <v>1190693</v>
      </c>
    </row>
    <row r="39" spans="1:10" x14ac:dyDescent="0.25">
      <c r="A39" s="3" t="s">
        <v>147</v>
      </c>
      <c r="B39" s="3" t="s">
        <v>111</v>
      </c>
      <c r="C39" s="3">
        <v>790671</v>
      </c>
      <c r="D39" s="3">
        <v>877439</v>
      </c>
      <c r="E39" s="3">
        <v>952368</v>
      </c>
      <c r="F39" s="3">
        <v>1015727</v>
      </c>
      <c r="G39" s="3">
        <v>1041918</v>
      </c>
      <c r="H39" s="3">
        <v>1112596</v>
      </c>
      <c r="I39" s="3">
        <v>1209403</v>
      </c>
      <c r="J39" s="3">
        <v>1286831</v>
      </c>
    </row>
    <row r="40" spans="1:10" x14ac:dyDescent="0.25">
      <c r="A40" s="3" t="s">
        <v>148</v>
      </c>
      <c r="B40" s="3" t="s">
        <v>107</v>
      </c>
      <c r="C40" s="3">
        <v>191222</v>
      </c>
      <c r="D40" s="3">
        <v>186156</v>
      </c>
      <c r="E40" s="3">
        <v>195439</v>
      </c>
      <c r="F40" s="3">
        <v>198497</v>
      </c>
      <c r="G40" s="3">
        <v>219679</v>
      </c>
      <c r="H40" s="3">
        <v>204013</v>
      </c>
      <c r="I40" s="3">
        <v>275643</v>
      </c>
      <c r="J40" s="3">
        <v>246832</v>
      </c>
    </row>
    <row r="41" spans="1:10" x14ac:dyDescent="0.25">
      <c r="A41" s="3" t="s">
        <v>148</v>
      </c>
      <c r="B41" s="3" t="s">
        <v>108</v>
      </c>
      <c r="C41" s="3">
        <v>206355</v>
      </c>
      <c r="D41" s="3">
        <v>207476</v>
      </c>
      <c r="E41" s="3">
        <v>224091</v>
      </c>
      <c r="F41" s="3">
        <v>233538</v>
      </c>
      <c r="G41" s="3">
        <v>247802</v>
      </c>
      <c r="H41" s="3">
        <v>262338</v>
      </c>
      <c r="I41" s="3">
        <v>323352</v>
      </c>
      <c r="J41" s="3">
        <v>295913</v>
      </c>
    </row>
    <row r="42" spans="1:10" x14ac:dyDescent="0.25">
      <c r="A42" s="3" t="s">
        <v>148</v>
      </c>
      <c r="B42" s="3" t="s">
        <v>109</v>
      </c>
      <c r="C42" s="3">
        <v>189235</v>
      </c>
      <c r="D42" s="3">
        <v>185664</v>
      </c>
      <c r="E42" s="3">
        <v>218965</v>
      </c>
      <c r="F42" s="3">
        <v>220089</v>
      </c>
      <c r="G42" s="3">
        <v>232546</v>
      </c>
      <c r="H42" s="3">
        <v>215929</v>
      </c>
      <c r="I42" s="3">
        <v>294831</v>
      </c>
      <c r="J42" s="3">
        <v>280753</v>
      </c>
    </row>
    <row r="43" spans="1:10" x14ac:dyDescent="0.25">
      <c r="A43" s="3" t="s">
        <v>148</v>
      </c>
      <c r="B43" s="3" t="s">
        <v>110</v>
      </c>
      <c r="C43" s="3">
        <v>160126</v>
      </c>
      <c r="D43" s="3">
        <v>141129</v>
      </c>
      <c r="E43" s="3">
        <v>138263</v>
      </c>
      <c r="F43" s="3">
        <v>139047</v>
      </c>
      <c r="G43" s="3">
        <v>171468</v>
      </c>
      <c r="H43" s="3">
        <v>160603</v>
      </c>
      <c r="I43" s="3">
        <v>225902</v>
      </c>
      <c r="J43" s="3">
        <v>209254</v>
      </c>
    </row>
    <row r="44" spans="1:10" x14ac:dyDescent="0.25">
      <c r="A44" s="3" t="s">
        <v>148</v>
      </c>
      <c r="B44" s="3" t="s">
        <v>111</v>
      </c>
      <c r="C44" s="3">
        <v>95418</v>
      </c>
      <c r="D44" s="3">
        <v>79584</v>
      </c>
      <c r="E44" s="3">
        <v>66687</v>
      </c>
      <c r="F44" s="3">
        <v>68347</v>
      </c>
      <c r="G44" s="3">
        <v>86136</v>
      </c>
      <c r="H44" s="3">
        <v>86896</v>
      </c>
      <c r="I44" s="3">
        <v>117515</v>
      </c>
      <c r="J44" s="3">
        <v>112435</v>
      </c>
    </row>
    <row r="47" spans="1:10" x14ac:dyDescent="0.25">
      <c r="A47" s="31" t="s">
        <v>80</v>
      </c>
      <c r="B47" s="31"/>
      <c r="C47" s="31"/>
      <c r="D47" s="31"/>
      <c r="E47" s="31"/>
      <c r="F47" s="31"/>
      <c r="G47" s="31"/>
      <c r="H47" s="31"/>
      <c r="I47" s="31"/>
      <c r="J47" s="31"/>
    </row>
    <row r="48" spans="1:10" x14ac:dyDescent="0.25">
      <c r="A48" s="4" t="s">
        <v>64</v>
      </c>
      <c r="B48" s="4" t="s">
        <v>5</v>
      </c>
      <c r="C48" s="4" t="s">
        <v>65</v>
      </c>
      <c r="D48" s="4" t="s">
        <v>66</v>
      </c>
      <c r="E48" s="4" t="s">
        <v>67</v>
      </c>
      <c r="F48" s="4" t="s">
        <v>68</v>
      </c>
      <c r="G48" s="4" t="s">
        <v>69</v>
      </c>
      <c r="H48" s="4" t="s">
        <v>70</v>
      </c>
      <c r="I48" s="4" t="s">
        <v>71</v>
      </c>
      <c r="J48" s="4" t="s">
        <v>72</v>
      </c>
    </row>
    <row r="49" spans="1:10" x14ac:dyDescent="0.25">
      <c r="A49" s="3" t="s">
        <v>147</v>
      </c>
      <c r="B49" s="3" t="s">
        <v>107</v>
      </c>
      <c r="C49" s="3">
        <v>17579</v>
      </c>
      <c r="D49" s="3">
        <v>17365</v>
      </c>
      <c r="E49" s="3">
        <v>11501</v>
      </c>
      <c r="F49" s="3">
        <v>13645</v>
      </c>
      <c r="G49" s="3">
        <v>17364</v>
      </c>
      <c r="H49" s="3">
        <v>14407</v>
      </c>
      <c r="I49" s="3">
        <v>11736</v>
      </c>
      <c r="J49" s="3">
        <v>15081</v>
      </c>
    </row>
    <row r="50" spans="1:10" x14ac:dyDescent="0.25">
      <c r="A50" s="3" t="s">
        <v>147</v>
      </c>
      <c r="B50" s="3" t="s">
        <v>108</v>
      </c>
      <c r="C50" s="3">
        <v>13359</v>
      </c>
      <c r="D50" s="3">
        <v>13330</v>
      </c>
      <c r="E50" s="3">
        <v>10017</v>
      </c>
      <c r="F50" s="3">
        <v>11946</v>
      </c>
      <c r="G50" s="3">
        <v>14537</v>
      </c>
      <c r="H50" s="3">
        <v>12242</v>
      </c>
      <c r="I50" s="3">
        <v>10771</v>
      </c>
      <c r="J50" s="3">
        <v>13062</v>
      </c>
    </row>
    <row r="51" spans="1:10" x14ac:dyDescent="0.25">
      <c r="A51" s="3" t="s">
        <v>147</v>
      </c>
      <c r="B51" s="3" t="s">
        <v>109</v>
      </c>
      <c r="C51" s="3">
        <v>11849</v>
      </c>
      <c r="D51" s="3">
        <v>12364</v>
      </c>
      <c r="E51" s="3">
        <v>9464</v>
      </c>
      <c r="F51" s="3">
        <v>11317</v>
      </c>
      <c r="G51" s="3">
        <v>13828</v>
      </c>
      <c r="H51" s="3">
        <v>12104</v>
      </c>
      <c r="I51" s="3">
        <v>10007</v>
      </c>
      <c r="J51" s="3">
        <v>11803</v>
      </c>
    </row>
    <row r="52" spans="1:10" x14ac:dyDescent="0.25">
      <c r="A52" s="3" t="s">
        <v>147</v>
      </c>
      <c r="B52" s="3" t="s">
        <v>110</v>
      </c>
      <c r="C52" s="3">
        <v>9988</v>
      </c>
      <c r="D52" s="3">
        <v>9934</v>
      </c>
      <c r="E52" s="3">
        <v>9662</v>
      </c>
      <c r="F52" s="3">
        <v>10500</v>
      </c>
      <c r="G52" s="3">
        <v>12804</v>
      </c>
      <c r="H52" s="3">
        <v>11309</v>
      </c>
      <c r="I52" s="3">
        <v>9708</v>
      </c>
      <c r="J52" s="3">
        <v>11213</v>
      </c>
    </row>
    <row r="53" spans="1:10" x14ac:dyDescent="0.25">
      <c r="A53" s="3" t="s">
        <v>147</v>
      </c>
      <c r="B53" s="3" t="s">
        <v>111</v>
      </c>
      <c r="C53" s="3">
        <v>7739</v>
      </c>
      <c r="D53" s="3">
        <v>6890</v>
      </c>
      <c r="E53" s="3">
        <v>8336</v>
      </c>
      <c r="F53" s="3">
        <v>8585</v>
      </c>
      <c r="G53" s="3">
        <v>11365</v>
      </c>
      <c r="H53" s="3">
        <v>10338</v>
      </c>
      <c r="I53" s="3">
        <v>8420</v>
      </c>
      <c r="J53" s="3">
        <v>8764</v>
      </c>
    </row>
    <row r="54" spans="1:10" x14ac:dyDescent="0.25">
      <c r="A54" s="3" t="s">
        <v>148</v>
      </c>
      <c r="B54" s="3" t="s">
        <v>107</v>
      </c>
      <c r="C54" s="3">
        <v>4081</v>
      </c>
      <c r="D54" s="3">
        <v>3474</v>
      </c>
      <c r="E54" s="3">
        <v>2665</v>
      </c>
      <c r="F54" s="3">
        <v>2999</v>
      </c>
      <c r="G54" s="3">
        <v>3829</v>
      </c>
      <c r="H54" s="3">
        <v>2763</v>
      </c>
      <c r="I54" s="3">
        <v>2948</v>
      </c>
      <c r="J54" s="3">
        <v>3120</v>
      </c>
    </row>
    <row r="55" spans="1:10" x14ac:dyDescent="0.25">
      <c r="A55" s="3" t="s">
        <v>148</v>
      </c>
      <c r="B55" s="3" t="s">
        <v>108</v>
      </c>
      <c r="C55" s="3">
        <v>3652</v>
      </c>
      <c r="D55" s="3">
        <v>3409</v>
      </c>
      <c r="E55" s="3">
        <v>2761</v>
      </c>
      <c r="F55" s="3">
        <v>3009</v>
      </c>
      <c r="G55" s="3">
        <v>3881</v>
      </c>
      <c r="H55" s="3">
        <v>3111</v>
      </c>
      <c r="I55" s="3">
        <v>3387</v>
      </c>
      <c r="J55" s="3">
        <v>3418</v>
      </c>
    </row>
    <row r="56" spans="1:10" x14ac:dyDescent="0.25">
      <c r="A56" s="3" t="s">
        <v>148</v>
      </c>
      <c r="B56" s="3" t="s">
        <v>109</v>
      </c>
      <c r="C56" s="3">
        <v>2726</v>
      </c>
      <c r="D56" s="3">
        <v>2574</v>
      </c>
      <c r="E56" s="3">
        <v>2300</v>
      </c>
      <c r="F56" s="3">
        <v>2425</v>
      </c>
      <c r="G56" s="3">
        <v>3163</v>
      </c>
      <c r="H56" s="3">
        <v>2343</v>
      </c>
      <c r="I56" s="3">
        <v>2888</v>
      </c>
      <c r="J56" s="3">
        <v>2894</v>
      </c>
    </row>
    <row r="57" spans="1:10" x14ac:dyDescent="0.25">
      <c r="A57" s="3" t="s">
        <v>148</v>
      </c>
      <c r="B57" s="3" t="s">
        <v>110</v>
      </c>
      <c r="C57" s="3">
        <v>1849</v>
      </c>
      <c r="D57" s="3">
        <v>1518</v>
      </c>
      <c r="E57" s="3">
        <v>1609</v>
      </c>
      <c r="F57" s="3">
        <v>1638</v>
      </c>
      <c r="G57" s="3">
        <v>2089</v>
      </c>
      <c r="H57" s="3">
        <v>1563</v>
      </c>
      <c r="I57" s="3">
        <v>2080</v>
      </c>
      <c r="J57" s="3">
        <v>1878</v>
      </c>
    </row>
    <row r="58" spans="1:10" x14ac:dyDescent="0.25">
      <c r="A58" s="3" t="s">
        <v>148</v>
      </c>
      <c r="B58" s="3" t="s">
        <v>111</v>
      </c>
      <c r="C58" s="3">
        <v>836</v>
      </c>
      <c r="D58" s="3">
        <v>602</v>
      </c>
      <c r="E58" s="3">
        <v>769</v>
      </c>
      <c r="F58" s="3">
        <v>661</v>
      </c>
      <c r="G58" s="3">
        <v>1027</v>
      </c>
      <c r="H58" s="3">
        <v>768</v>
      </c>
      <c r="I58" s="3">
        <v>966</v>
      </c>
      <c r="J58" s="3">
        <v>823</v>
      </c>
    </row>
  </sheetData>
  <mergeCells count="4">
    <mergeCell ref="A5:J5"/>
    <mergeCell ref="A19:J19"/>
    <mergeCell ref="A33:J33"/>
    <mergeCell ref="A47:J47"/>
  </mergeCells>
  <pageMargins left="0.7" right="0.7" top="0.75" bottom="0.75" header="0.3" footer="0.3"/>
  <pageSetup paperSize="9" orientation="portrait" horizontalDpi="300" verticalDpi="30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J26"/>
  <sheetViews>
    <sheetView workbookViewId="0"/>
  </sheetViews>
  <sheetFormatPr baseColWidth="10" defaultColWidth="11.42578125" defaultRowHeight="15" x14ac:dyDescent="0.25"/>
  <cols>
    <col min="1" max="1" width="20.7109375" bestFit="1" customWidth="1"/>
    <col min="2" max="2" width="12.42578125" bestFit="1" customWidth="1"/>
  </cols>
  <sheetData>
    <row r="1" spans="1:10" x14ac:dyDescent="0.25">
      <c r="A1" s="5" t="str">
        <f>HYPERLINK("#'Indice'!A1", "Indice")</f>
        <v>Indice</v>
      </c>
    </row>
    <row r="2" spans="1:10" x14ac:dyDescent="0.25">
      <c r="A2" s="15" t="s">
        <v>149</v>
      </c>
    </row>
    <row r="3" spans="1:10" x14ac:dyDescent="0.25">
      <c r="A3" s="8" t="s">
        <v>62</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1" t="s">
        <v>150</v>
      </c>
      <c r="B7" s="1" t="s">
        <v>74</v>
      </c>
      <c r="C7" s="1">
        <v>97.607239350086999</v>
      </c>
      <c r="D7" s="1">
        <v>97.109855217958795</v>
      </c>
      <c r="E7" s="1">
        <v>96.476191933374807</v>
      </c>
      <c r="F7" s="1">
        <v>96.724959908292206</v>
      </c>
      <c r="G7" s="1">
        <v>97.367886423878204</v>
      </c>
      <c r="H7" s="1">
        <v>96.264260783474896</v>
      </c>
      <c r="I7" s="1">
        <v>96.967795286733605</v>
      </c>
      <c r="J7" s="1">
        <v>97.046095271954798</v>
      </c>
    </row>
    <row r="8" spans="1:10" x14ac:dyDescent="0.25">
      <c r="A8" s="1" t="s">
        <v>151</v>
      </c>
      <c r="B8" s="1" t="s">
        <v>74</v>
      </c>
      <c r="C8" s="1">
        <v>2.3927606499130198</v>
      </c>
      <c r="D8" s="1">
        <v>2.8901447820411899</v>
      </c>
      <c r="E8" s="1">
        <v>3.5238080666251599</v>
      </c>
      <c r="F8" s="1">
        <v>3.2750400917077598</v>
      </c>
      <c r="G8" s="1">
        <v>2.6321135761218399</v>
      </c>
      <c r="H8" s="1">
        <v>3.73573921652515</v>
      </c>
      <c r="I8" s="1">
        <v>3.0322047132664198</v>
      </c>
      <c r="J8" s="1">
        <v>2.9539047280452002</v>
      </c>
    </row>
    <row r="11" spans="1:10" x14ac:dyDescent="0.25">
      <c r="A11" s="31" t="s">
        <v>78</v>
      </c>
      <c r="B11" s="31"/>
      <c r="C11" s="31"/>
      <c r="D11" s="31"/>
      <c r="E11" s="31"/>
      <c r="F11" s="31"/>
      <c r="G11" s="31"/>
      <c r="H11" s="31"/>
      <c r="I11" s="31"/>
      <c r="J11" s="31"/>
    </row>
    <row r="12" spans="1:10" x14ac:dyDescent="0.25">
      <c r="A12" s="4" t="s">
        <v>64</v>
      </c>
      <c r="B12" s="4" t="s">
        <v>5</v>
      </c>
      <c r="C12" s="4" t="s">
        <v>65</v>
      </c>
      <c r="D12" s="4" t="s">
        <v>66</v>
      </c>
      <c r="E12" s="4" t="s">
        <v>67</v>
      </c>
      <c r="F12" s="4" t="s">
        <v>68</v>
      </c>
      <c r="G12" s="4" t="s">
        <v>69</v>
      </c>
      <c r="H12" s="4" t="s">
        <v>70</v>
      </c>
      <c r="I12" s="4" t="s">
        <v>71</v>
      </c>
      <c r="J12" s="4" t="s">
        <v>72</v>
      </c>
    </row>
    <row r="13" spans="1:10" x14ac:dyDescent="0.25">
      <c r="A13" s="2" t="s">
        <v>150</v>
      </c>
      <c r="B13" s="2" t="s">
        <v>74</v>
      </c>
      <c r="C13" s="2">
        <v>0.109283586376123</v>
      </c>
      <c r="D13" s="2">
        <v>0.12884823416878599</v>
      </c>
      <c r="E13" s="2">
        <v>0.218943897448101</v>
      </c>
      <c r="F13" s="2">
        <v>0.16497865868012801</v>
      </c>
      <c r="G13" s="2">
        <v>0.110512004747995</v>
      </c>
      <c r="H13" s="2">
        <v>0.153642281925739</v>
      </c>
      <c r="I13" s="2">
        <v>0.101440585221358</v>
      </c>
      <c r="J13" s="2">
        <v>0.11437849887514701</v>
      </c>
    </row>
    <row r="14" spans="1:10" x14ac:dyDescent="0.25">
      <c r="A14" s="2" t="s">
        <v>151</v>
      </c>
      <c r="B14" s="2" t="s">
        <v>74</v>
      </c>
      <c r="C14" s="2">
        <v>0.109283586376123</v>
      </c>
      <c r="D14" s="2">
        <v>0.12884823416878599</v>
      </c>
      <c r="E14" s="2">
        <v>0.218943897448101</v>
      </c>
      <c r="F14" s="2">
        <v>0.16497865868012801</v>
      </c>
      <c r="G14" s="2">
        <v>0.110512004747995</v>
      </c>
      <c r="H14" s="2">
        <v>0.153642281925739</v>
      </c>
      <c r="I14" s="2">
        <v>0.101440585221358</v>
      </c>
      <c r="J14" s="2">
        <v>0.11437849887514701</v>
      </c>
    </row>
    <row r="17" spans="1:10" x14ac:dyDescent="0.25">
      <c r="A17" s="31" t="s">
        <v>79</v>
      </c>
      <c r="B17" s="31"/>
      <c r="C17" s="31"/>
      <c r="D17" s="31"/>
      <c r="E17" s="31"/>
      <c r="F17" s="31"/>
      <c r="G17" s="31"/>
      <c r="H17" s="31"/>
      <c r="I17" s="31"/>
      <c r="J17" s="31"/>
    </row>
    <row r="18" spans="1:10" x14ac:dyDescent="0.25">
      <c r="A18" s="4" t="s">
        <v>64</v>
      </c>
      <c r="B18" s="4" t="s">
        <v>5</v>
      </c>
      <c r="C18" s="4" t="s">
        <v>65</v>
      </c>
      <c r="D18" s="4" t="s">
        <v>66</v>
      </c>
      <c r="E18" s="4" t="s">
        <v>67</v>
      </c>
      <c r="F18" s="4" t="s">
        <v>68</v>
      </c>
      <c r="G18" s="4" t="s">
        <v>69</v>
      </c>
      <c r="H18" s="4" t="s">
        <v>70</v>
      </c>
      <c r="I18" s="4" t="s">
        <v>71</v>
      </c>
      <c r="J18" s="4" t="s">
        <v>72</v>
      </c>
    </row>
    <row r="19" spans="1:10" x14ac:dyDescent="0.25">
      <c r="A19" s="3" t="s">
        <v>150</v>
      </c>
      <c r="B19" s="3" t="s">
        <v>74</v>
      </c>
      <c r="C19" s="3">
        <v>4325090</v>
      </c>
      <c r="D19" s="3">
        <v>4646961</v>
      </c>
      <c r="E19" s="3">
        <v>4918254</v>
      </c>
      <c r="F19" s="3">
        <v>5243167</v>
      </c>
      <c r="G19" s="3">
        <v>5492429</v>
      </c>
      <c r="H19" s="3">
        <v>5773682</v>
      </c>
      <c r="I19" s="3">
        <v>6434076</v>
      </c>
      <c r="J19" s="3">
        <v>6791376</v>
      </c>
    </row>
    <row r="20" spans="1:10" x14ac:dyDescent="0.25">
      <c r="A20" s="3" t="s">
        <v>151</v>
      </c>
      <c r="B20" s="3" t="s">
        <v>74</v>
      </c>
      <c r="C20" s="3">
        <v>106026</v>
      </c>
      <c r="D20" s="3">
        <v>138301</v>
      </c>
      <c r="E20" s="3">
        <v>179640</v>
      </c>
      <c r="F20" s="3">
        <v>177530</v>
      </c>
      <c r="G20" s="3">
        <v>148475</v>
      </c>
      <c r="H20" s="3">
        <v>224060</v>
      </c>
      <c r="I20" s="3">
        <v>201195</v>
      </c>
      <c r="J20" s="3">
        <v>206717</v>
      </c>
    </row>
    <row r="23" spans="1:10" x14ac:dyDescent="0.25">
      <c r="A23" s="31" t="s">
        <v>80</v>
      </c>
      <c r="B23" s="31"/>
      <c r="C23" s="31"/>
      <c r="D23" s="31"/>
      <c r="E23" s="31"/>
      <c r="F23" s="31"/>
      <c r="G23" s="31"/>
      <c r="H23" s="31"/>
      <c r="I23" s="31"/>
      <c r="J23" s="31"/>
    </row>
    <row r="24" spans="1:10" x14ac:dyDescent="0.25">
      <c r="A24" s="4" t="s">
        <v>64</v>
      </c>
      <c r="B24" s="4" t="s">
        <v>5</v>
      </c>
      <c r="C24" s="4" t="s">
        <v>65</v>
      </c>
      <c r="D24" s="4" t="s">
        <v>66</v>
      </c>
      <c r="E24" s="4" t="s">
        <v>67</v>
      </c>
      <c r="F24" s="4" t="s">
        <v>68</v>
      </c>
      <c r="G24" s="4" t="s">
        <v>69</v>
      </c>
      <c r="H24" s="4" t="s">
        <v>70</v>
      </c>
      <c r="I24" s="4" t="s">
        <v>71</v>
      </c>
      <c r="J24" s="4" t="s">
        <v>72</v>
      </c>
    </row>
    <row r="25" spans="1:10" x14ac:dyDescent="0.25">
      <c r="A25" s="3" t="s">
        <v>150</v>
      </c>
      <c r="B25" s="3" t="s">
        <v>74</v>
      </c>
      <c r="C25" s="3">
        <v>72267</v>
      </c>
      <c r="D25" s="3">
        <v>69606</v>
      </c>
      <c r="E25" s="3">
        <v>57297</v>
      </c>
      <c r="F25" s="3">
        <v>64916</v>
      </c>
      <c r="G25" s="3">
        <v>82037</v>
      </c>
      <c r="H25" s="3">
        <v>68745</v>
      </c>
      <c r="I25" s="3">
        <v>61107</v>
      </c>
      <c r="J25" s="3">
        <v>70213</v>
      </c>
    </row>
    <row r="26" spans="1:10" x14ac:dyDescent="0.25">
      <c r="A26" s="3" t="s">
        <v>151</v>
      </c>
      <c r="B26" s="3" t="s">
        <v>74</v>
      </c>
      <c r="C26" s="3">
        <v>1391</v>
      </c>
      <c r="D26" s="3">
        <v>1854</v>
      </c>
      <c r="E26" s="3">
        <v>1787</v>
      </c>
      <c r="F26" s="3">
        <v>1809</v>
      </c>
      <c r="G26" s="3">
        <v>1850</v>
      </c>
      <c r="H26" s="3">
        <v>2203</v>
      </c>
      <c r="I26" s="3">
        <v>1804</v>
      </c>
      <c r="J26" s="3">
        <v>1843</v>
      </c>
    </row>
  </sheetData>
  <mergeCells count="4">
    <mergeCell ref="A5:J5"/>
    <mergeCell ref="A11:J11"/>
    <mergeCell ref="A17:J17"/>
    <mergeCell ref="A23:J23"/>
  </mergeCells>
  <pageMargins left="0.7" right="0.7" top="0.75" bottom="0.75" header="0.3" footer="0.3"/>
  <pageSetup paperSize="9" orientation="portrait" horizontalDpi="300" verticalDpi="30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J34"/>
  <sheetViews>
    <sheetView workbookViewId="0"/>
  </sheetViews>
  <sheetFormatPr baseColWidth="10" defaultColWidth="11.42578125" defaultRowHeight="15" x14ac:dyDescent="0.25"/>
  <cols>
    <col min="1" max="1" width="20.7109375" bestFit="1" customWidth="1"/>
    <col min="2" max="2" width="12.42578125" bestFit="1" customWidth="1"/>
  </cols>
  <sheetData>
    <row r="1" spans="1:10" x14ac:dyDescent="0.25">
      <c r="A1" s="5" t="str">
        <f>HYPERLINK("#'Indice'!A1", "Indice")</f>
        <v>Indice</v>
      </c>
    </row>
    <row r="2" spans="1:10" x14ac:dyDescent="0.25">
      <c r="A2" s="15" t="s">
        <v>149</v>
      </c>
    </row>
    <row r="3" spans="1:10" x14ac:dyDescent="0.25">
      <c r="A3" s="8" t="s">
        <v>62</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1" t="s">
        <v>150</v>
      </c>
      <c r="B7" s="1" t="s">
        <v>81</v>
      </c>
      <c r="C7" s="1">
        <v>97.452801465988202</v>
      </c>
      <c r="D7" s="1">
        <v>96.921181678772001</v>
      </c>
      <c r="E7" s="1">
        <v>96.207600831985502</v>
      </c>
      <c r="F7" s="1">
        <v>96.507561206817599</v>
      </c>
      <c r="G7" s="1">
        <v>97.164154052734403</v>
      </c>
      <c r="H7" s="1">
        <v>95.984357595443697</v>
      </c>
      <c r="I7" s="1">
        <v>96.802145242690997</v>
      </c>
      <c r="J7" s="1">
        <v>96.810644865035997</v>
      </c>
    </row>
    <row r="8" spans="1:10" x14ac:dyDescent="0.25">
      <c r="A8" s="1" t="s">
        <v>150</v>
      </c>
      <c r="B8" s="1" t="s">
        <v>82</v>
      </c>
      <c r="C8" s="1">
        <v>98.6209392547607</v>
      </c>
      <c r="D8" s="1">
        <v>98.385846614837604</v>
      </c>
      <c r="E8" s="1">
        <v>98.348623514175401</v>
      </c>
      <c r="F8" s="1">
        <v>98.279076814651503</v>
      </c>
      <c r="G8" s="1">
        <v>98.815947771072402</v>
      </c>
      <c r="H8" s="1">
        <v>98.370873928070097</v>
      </c>
      <c r="I8" s="1">
        <v>98.293697834014907</v>
      </c>
      <c r="J8" s="1">
        <v>98.859745264053302</v>
      </c>
    </row>
    <row r="9" spans="1:10" x14ac:dyDescent="0.25">
      <c r="A9" s="1" t="s">
        <v>151</v>
      </c>
      <c r="B9" s="1" t="s">
        <v>81</v>
      </c>
      <c r="C9" s="1">
        <v>2.5471994653344199</v>
      </c>
      <c r="D9" s="1">
        <v>3.0788188800215699</v>
      </c>
      <c r="E9" s="1">
        <v>3.7923976778984101</v>
      </c>
      <c r="F9" s="1">
        <v>3.4924391657113998</v>
      </c>
      <c r="G9" s="1">
        <v>2.8358446434140201</v>
      </c>
      <c r="H9" s="1">
        <v>4.0156409144401604</v>
      </c>
      <c r="I9" s="1">
        <v>3.1978566199541101</v>
      </c>
      <c r="J9" s="1">
        <v>3.1893573701381701</v>
      </c>
    </row>
    <row r="10" spans="1:10" x14ac:dyDescent="0.25">
      <c r="A10" s="1" t="s">
        <v>151</v>
      </c>
      <c r="B10" s="1" t="s">
        <v>82</v>
      </c>
      <c r="C10" s="1">
        <v>1.3790596276521701</v>
      </c>
      <c r="D10" s="1">
        <v>1.61415133625269</v>
      </c>
      <c r="E10" s="1">
        <v>1.6513766720891001</v>
      </c>
      <c r="F10" s="1">
        <v>1.72092411667109</v>
      </c>
      <c r="G10" s="1">
        <v>1.18405278772116</v>
      </c>
      <c r="H10" s="1">
        <v>1.6291275620460499</v>
      </c>
      <c r="I10" s="1">
        <v>1.7063049599528299</v>
      </c>
      <c r="J10" s="1">
        <v>1.14025557413697</v>
      </c>
    </row>
    <row r="13" spans="1:10" x14ac:dyDescent="0.25">
      <c r="A13" s="31" t="s">
        <v>78</v>
      </c>
      <c r="B13" s="31"/>
      <c r="C13" s="31"/>
      <c r="D13" s="31"/>
      <c r="E13" s="31"/>
      <c r="F13" s="31"/>
      <c r="G13" s="31"/>
      <c r="H13" s="31"/>
      <c r="I13" s="31"/>
      <c r="J13" s="31"/>
    </row>
    <row r="14" spans="1:10" x14ac:dyDescent="0.25">
      <c r="A14" s="4" t="s">
        <v>64</v>
      </c>
      <c r="B14" s="4" t="s">
        <v>5</v>
      </c>
      <c r="C14" s="4" t="s">
        <v>65</v>
      </c>
      <c r="D14" s="4" t="s">
        <v>66</v>
      </c>
      <c r="E14" s="4" t="s">
        <v>67</v>
      </c>
      <c r="F14" s="4" t="s">
        <v>68</v>
      </c>
      <c r="G14" s="4" t="s">
        <v>69</v>
      </c>
      <c r="H14" s="4" t="s">
        <v>70</v>
      </c>
      <c r="I14" s="4" t="s">
        <v>71</v>
      </c>
      <c r="J14" s="4" t="s">
        <v>72</v>
      </c>
    </row>
    <row r="15" spans="1:10" x14ac:dyDescent="0.25">
      <c r="A15" s="2" t="s">
        <v>150</v>
      </c>
      <c r="B15" s="2" t="s">
        <v>81</v>
      </c>
      <c r="C15" s="2">
        <v>0.12465447653085</v>
      </c>
      <c r="D15" s="2">
        <v>0.146313617005944</v>
      </c>
      <c r="E15" s="2">
        <v>0.24984953925013501</v>
      </c>
      <c r="F15" s="2">
        <v>0.18544772174209401</v>
      </c>
      <c r="G15" s="2">
        <v>0.12470523361116601</v>
      </c>
      <c r="H15" s="2">
        <v>0.171671668067575</v>
      </c>
      <c r="I15" s="2">
        <v>0.112523185089231</v>
      </c>
      <c r="J15" s="2">
        <v>0.12790907640010099</v>
      </c>
    </row>
    <row r="16" spans="1:10" x14ac:dyDescent="0.25">
      <c r="A16" s="2" t="s">
        <v>150</v>
      </c>
      <c r="B16" s="2" t="s">
        <v>82</v>
      </c>
      <c r="C16" s="2">
        <v>0.107566535007209</v>
      </c>
      <c r="D16" s="2">
        <v>0.139440200291574</v>
      </c>
      <c r="E16" s="2">
        <v>0.180051836650819</v>
      </c>
      <c r="F16" s="2">
        <v>0.196710857562721</v>
      </c>
      <c r="G16" s="2">
        <v>0.12974543496966401</v>
      </c>
      <c r="H16" s="2">
        <v>0.18243687227368399</v>
      </c>
      <c r="I16" s="2">
        <v>0.18471275689080399</v>
      </c>
      <c r="J16" s="2">
        <v>0.10733527597039901</v>
      </c>
    </row>
    <row r="17" spans="1:10" x14ac:dyDescent="0.25">
      <c r="A17" s="2" t="s">
        <v>151</v>
      </c>
      <c r="B17" s="2" t="s">
        <v>81</v>
      </c>
      <c r="C17" s="2">
        <v>0.12465447653085</v>
      </c>
      <c r="D17" s="2">
        <v>0.146313617005944</v>
      </c>
      <c r="E17" s="2">
        <v>0.24984953925013501</v>
      </c>
      <c r="F17" s="2">
        <v>0.18544772174209401</v>
      </c>
      <c r="G17" s="2">
        <v>0.12470523361116601</v>
      </c>
      <c r="H17" s="2">
        <v>0.171671668067575</v>
      </c>
      <c r="I17" s="2">
        <v>0.112523185089231</v>
      </c>
      <c r="J17" s="2">
        <v>0.12790907640010099</v>
      </c>
    </row>
    <row r="18" spans="1:10" x14ac:dyDescent="0.25">
      <c r="A18" s="2" t="s">
        <v>151</v>
      </c>
      <c r="B18" s="2" t="s">
        <v>82</v>
      </c>
      <c r="C18" s="2">
        <v>0.107566535007209</v>
      </c>
      <c r="D18" s="2">
        <v>0.139440200291574</v>
      </c>
      <c r="E18" s="2">
        <v>0.180051836650819</v>
      </c>
      <c r="F18" s="2">
        <v>0.196710857562721</v>
      </c>
      <c r="G18" s="2">
        <v>0.12974543496966401</v>
      </c>
      <c r="H18" s="2">
        <v>0.18243687227368399</v>
      </c>
      <c r="I18" s="2">
        <v>0.18471275689080399</v>
      </c>
      <c r="J18" s="2">
        <v>0.10733527597039901</v>
      </c>
    </row>
    <row r="21" spans="1:10" x14ac:dyDescent="0.25">
      <c r="A21" s="31" t="s">
        <v>79</v>
      </c>
      <c r="B21" s="31"/>
      <c r="C21" s="31"/>
      <c r="D21" s="31"/>
      <c r="E21" s="31"/>
      <c r="F21" s="31"/>
      <c r="G21" s="31"/>
      <c r="H21" s="31"/>
      <c r="I21" s="31"/>
      <c r="J21" s="31"/>
    </row>
    <row r="22" spans="1:10" x14ac:dyDescent="0.25">
      <c r="A22" s="4" t="s">
        <v>64</v>
      </c>
      <c r="B22" s="4" t="s">
        <v>5</v>
      </c>
      <c r="C22" s="4" t="s">
        <v>65</v>
      </c>
      <c r="D22" s="4" t="s">
        <v>66</v>
      </c>
      <c r="E22" s="4" t="s">
        <v>67</v>
      </c>
      <c r="F22" s="4" t="s">
        <v>68</v>
      </c>
      <c r="G22" s="4" t="s">
        <v>69</v>
      </c>
      <c r="H22" s="4" t="s">
        <v>70</v>
      </c>
      <c r="I22" s="4" t="s">
        <v>71</v>
      </c>
      <c r="J22" s="4" t="s">
        <v>72</v>
      </c>
    </row>
    <row r="23" spans="1:10" x14ac:dyDescent="0.25">
      <c r="A23" s="3" t="s">
        <v>150</v>
      </c>
      <c r="B23" s="3" t="s">
        <v>81</v>
      </c>
      <c r="C23" s="3">
        <v>3747335</v>
      </c>
      <c r="D23" s="3">
        <v>4040488</v>
      </c>
      <c r="E23" s="3">
        <v>4289288</v>
      </c>
      <c r="F23" s="3">
        <v>4589391</v>
      </c>
      <c r="G23" s="3">
        <v>4804921</v>
      </c>
      <c r="H23" s="3">
        <v>5081698</v>
      </c>
      <c r="I23" s="3">
        <v>5709736</v>
      </c>
      <c r="J23" s="3">
        <v>5996427</v>
      </c>
    </row>
    <row r="24" spans="1:10" x14ac:dyDescent="0.25">
      <c r="A24" s="3" t="s">
        <v>150</v>
      </c>
      <c r="B24" s="3" t="s">
        <v>82</v>
      </c>
      <c r="C24" s="3">
        <v>577755</v>
      </c>
      <c r="D24" s="3">
        <v>606473</v>
      </c>
      <c r="E24" s="3">
        <v>628966</v>
      </c>
      <c r="F24" s="3">
        <v>653776</v>
      </c>
      <c r="G24" s="3">
        <v>687508</v>
      </c>
      <c r="H24" s="3">
        <v>691984</v>
      </c>
      <c r="I24" s="3">
        <v>724340</v>
      </c>
      <c r="J24" s="3">
        <v>794949</v>
      </c>
    </row>
    <row r="25" spans="1:10" x14ac:dyDescent="0.25">
      <c r="A25" s="3" t="s">
        <v>151</v>
      </c>
      <c r="B25" s="3" t="s">
        <v>81</v>
      </c>
      <c r="C25" s="3">
        <v>97947</v>
      </c>
      <c r="D25" s="3">
        <v>128351</v>
      </c>
      <c r="E25" s="3">
        <v>169079</v>
      </c>
      <c r="F25" s="3">
        <v>166082</v>
      </c>
      <c r="G25" s="3">
        <v>140237</v>
      </c>
      <c r="H25" s="3">
        <v>212600</v>
      </c>
      <c r="I25" s="3">
        <v>188621</v>
      </c>
      <c r="J25" s="3">
        <v>197548</v>
      </c>
    </row>
    <row r="26" spans="1:10" x14ac:dyDescent="0.25">
      <c r="A26" s="3" t="s">
        <v>151</v>
      </c>
      <c r="B26" s="3" t="s">
        <v>82</v>
      </c>
      <c r="C26" s="3">
        <v>8079</v>
      </c>
      <c r="D26" s="3">
        <v>9950</v>
      </c>
      <c r="E26" s="3">
        <v>10561</v>
      </c>
      <c r="F26" s="3">
        <v>11448</v>
      </c>
      <c r="G26" s="3">
        <v>8238</v>
      </c>
      <c r="H26" s="3">
        <v>11460</v>
      </c>
      <c r="I26" s="3">
        <v>12574</v>
      </c>
      <c r="J26" s="3">
        <v>9169</v>
      </c>
    </row>
    <row r="29" spans="1:10" x14ac:dyDescent="0.25">
      <c r="A29" s="31" t="s">
        <v>80</v>
      </c>
      <c r="B29" s="31"/>
      <c r="C29" s="31"/>
      <c r="D29" s="31"/>
      <c r="E29" s="31"/>
      <c r="F29" s="31"/>
      <c r="G29" s="31"/>
      <c r="H29" s="31"/>
      <c r="I29" s="31"/>
      <c r="J29" s="31"/>
    </row>
    <row r="30" spans="1:10" x14ac:dyDescent="0.25">
      <c r="A30" s="4" t="s">
        <v>64</v>
      </c>
      <c r="B30" s="4" t="s">
        <v>5</v>
      </c>
      <c r="C30" s="4" t="s">
        <v>65</v>
      </c>
      <c r="D30" s="4" t="s">
        <v>66</v>
      </c>
      <c r="E30" s="4" t="s">
        <v>67</v>
      </c>
      <c r="F30" s="4" t="s">
        <v>68</v>
      </c>
      <c r="G30" s="4" t="s">
        <v>69</v>
      </c>
      <c r="H30" s="4" t="s">
        <v>70</v>
      </c>
      <c r="I30" s="4" t="s">
        <v>71</v>
      </c>
      <c r="J30" s="4" t="s">
        <v>72</v>
      </c>
    </row>
    <row r="31" spans="1:10" x14ac:dyDescent="0.25">
      <c r="A31" s="3" t="s">
        <v>150</v>
      </c>
      <c r="B31" s="3" t="s">
        <v>81</v>
      </c>
      <c r="C31" s="3">
        <v>43804</v>
      </c>
      <c r="D31" s="3">
        <v>43705</v>
      </c>
      <c r="E31" s="3">
        <v>44956</v>
      </c>
      <c r="F31" s="3">
        <v>51908</v>
      </c>
      <c r="G31" s="3">
        <v>63309</v>
      </c>
      <c r="H31" s="3">
        <v>55482</v>
      </c>
      <c r="I31" s="3">
        <v>51353</v>
      </c>
      <c r="J31" s="3">
        <v>55451</v>
      </c>
    </row>
    <row r="32" spans="1:10" x14ac:dyDescent="0.25">
      <c r="A32" s="3" t="s">
        <v>150</v>
      </c>
      <c r="B32" s="3" t="s">
        <v>82</v>
      </c>
      <c r="C32" s="3">
        <v>28463</v>
      </c>
      <c r="D32" s="3">
        <v>25901</v>
      </c>
      <c r="E32" s="3">
        <v>12341</v>
      </c>
      <c r="F32" s="3">
        <v>13008</v>
      </c>
      <c r="G32" s="3">
        <v>18728</v>
      </c>
      <c r="H32" s="3">
        <v>13263</v>
      </c>
      <c r="I32" s="3">
        <v>9754</v>
      </c>
      <c r="J32" s="3">
        <v>14762</v>
      </c>
    </row>
    <row r="33" spans="1:10" x14ac:dyDescent="0.25">
      <c r="A33" s="3" t="s">
        <v>151</v>
      </c>
      <c r="B33" s="3" t="s">
        <v>81</v>
      </c>
      <c r="C33" s="3">
        <v>1049</v>
      </c>
      <c r="D33" s="3">
        <v>1410</v>
      </c>
      <c r="E33" s="3">
        <v>1605</v>
      </c>
      <c r="F33" s="3">
        <v>1614</v>
      </c>
      <c r="G33" s="3">
        <v>1667</v>
      </c>
      <c r="H33" s="3">
        <v>1978</v>
      </c>
      <c r="I33" s="3">
        <v>1640</v>
      </c>
      <c r="J33" s="3">
        <v>1679</v>
      </c>
    </row>
    <row r="34" spans="1:10" x14ac:dyDescent="0.25">
      <c r="A34" s="3" t="s">
        <v>151</v>
      </c>
      <c r="B34" s="3" t="s">
        <v>82</v>
      </c>
      <c r="C34" s="3">
        <v>342</v>
      </c>
      <c r="D34" s="3">
        <v>444</v>
      </c>
      <c r="E34" s="3">
        <v>182</v>
      </c>
      <c r="F34" s="3">
        <v>195</v>
      </c>
      <c r="G34" s="3">
        <v>183</v>
      </c>
      <c r="H34" s="3">
        <v>225</v>
      </c>
      <c r="I34" s="3">
        <v>164</v>
      </c>
      <c r="J34" s="3">
        <v>164</v>
      </c>
    </row>
  </sheetData>
  <mergeCells count="4">
    <mergeCell ref="A5:J5"/>
    <mergeCell ref="A13:J13"/>
    <mergeCell ref="A21:J21"/>
    <mergeCell ref="A29:J29"/>
  </mergeCells>
  <pageMargins left="0.7" right="0.7" top="0.75" bottom="0.75" header="0.3" footer="0.3"/>
  <pageSetup paperSize="9" orientation="portrait" horizontalDpi="300" verticalDpi="30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J146"/>
  <sheetViews>
    <sheetView workbookViewId="0"/>
  </sheetViews>
  <sheetFormatPr baseColWidth="10" defaultColWidth="11.42578125" defaultRowHeight="15" x14ac:dyDescent="0.25"/>
  <cols>
    <col min="1" max="1" width="20.7109375" bestFit="1" customWidth="1"/>
    <col min="2" max="2" width="40.42578125" bestFit="1" customWidth="1"/>
  </cols>
  <sheetData>
    <row r="1" spans="1:10" x14ac:dyDescent="0.25">
      <c r="A1" s="5" t="str">
        <f>HYPERLINK("#'Indice'!A1", "Indice")</f>
        <v>Indice</v>
      </c>
    </row>
    <row r="2" spans="1:10" x14ac:dyDescent="0.25">
      <c r="A2" s="15" t="s">
        <v>149</v>
      </c>
    </row>
    <row r="3" spans="1:10" x14ac:dyDescent="0.25">
      <c r="A3" s="8" t="s">
        <v>62</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1" t="s">
        <v>150</v>
      </c>
      <c r="B7" s="1" t="s">
        <v>83</v>
      </c>
      <c r="C7" s="1">
        <v>98.287773132324205</v>
      </c>
      <c r="D7" s="1">
        <v>95.807772874832196</v>
      </c>
      <c r="E7" s="1">
        <v>92.7182972431183</v>
      </c>
      <c r="F7" s="1">
        <v>92.443484067916899</v>
      </c>
      <c r="G7" s="1">
        <v>94.509726762771606</v>
      </c>
      <c r="H7" s="1">
        <v>94.733601808548002</v>
      </c>
      <c r="I7" s="1">
        <v>95.235985517501803</v>
      </c>
      <c r="J7" s="1">
        <v>94.173383712768597</v>
      </c>
    </row>
    <row r="8" spans="1:10" x14ac:dyDescent="0.25">
      <c r="A8" s="1" t="s">
        <v>150</v>
      </c>
      <c r="B8" s="1" t="s">
        <v>84</v>
      </c>
      <c r="C8" s="1">
        <v>97.773057222366305</v>
      </c>
      <c r="D8" s="1">
        <v>94.795614480972304</v>
      </c>
      <c r="E8" s="1">
        <v>95.617562532424898</v>
      </c>
      <c r="F8" s="1">
        <v>94.952809810638399</v>
      </c>
      <c r="G8" s="1">
        <v>95.093268156051593</v>
      </c>
      <c r="H8" s="1">
        <v>94.129937887191801</v>
      </c>
      <c r="I8" s="1">
        <v>94.932615756988497</v>
      </c>
      <c r="J8" s="1">
        <v>96.115142107009902</v>
      </c>
    </row>
    <row r="9" spans="1:10" x14ac:dyDescent="0.25">
      <c r="A9" s="1" t="s">
        <v>150</v>
      </c>
      <c r="B9" s="1" t="s">
        <v>85</v>
      </c>
      <c r="C9" s="1">
        <v>92.744737863540607</v>
      </c>
      <c r="D9" s="1">
        <v>95.739376544952407</v>
      </c>
      <c r="E9" s="1">
        <v>91.793644428253202</v>
      </c>
      <c r="F9" s="1">
        <v>92.773509025573702</v>
      </c>
      <c r="G9" s="1">
        <v>94.107246398925795</v>
      </c>
      <c r="H9" s="1">
        <v>93.868148326873794</v>
      </c>
      <c r="I9" s="1">
        <v>95.786857604980497</v>
      </c>
      <c r="J9" s="1">
        <v>94.805479049682603</v>
      </c>
    </row>
    <row r="10" spans="1:10" x14ac:dyDescent="0.25">
      <c r="A10" s="1" t="s">
        <v>150</v>
      </c>
      <c r="B10" s="1" t="s">
        <v>86</v>
      </c>
      <c r="C10" s="1">
        <v>97.133970260620103</v>
      </c>
      <c r="D10" s="1">
        <v>98.622983694076495</v>
      </c>
      <c r="E10" s="1">
        <v>96.300256252288804</v>
      </c>
      <c r="F10" s="1">
        <v>96.017783880233793</v>
      </c>
      <c r="G10" s="1">
        <v>95.718544721603394</v>
      </c>
      <c r="H10" s="1">
        <v>94.636404514312702</v>
      </c>
      <c r="I10" s="1">
        <v>96.807771921157794</v>
      </c>
      <c r="J10" s="1">
        <v>95.877432823181195</v>
      </c>
    </row>
    <row r="11" spans="1:10" x14ac:dyDescent="0.25">
      <c r="A11" s="1" t="s">
        <v>150</v>
      </c>
      <c r="B11" s="1" t="s">
        <v>87</v>
      </c>
      <c r="C11" s="1">
        <v>98.744988441467299</v>
      </c>
      <c r="D11" s="1">
        <v>98.487764596939101</v>
      </c>
      <c r="E11" s="1">
        <v>97.871279716491699</v>
      </c>
      <c r="F11" s="1">
        <v>97.416412830352797</v>
      </c>
      <c r="G11" s="1">
        <v>98.145401477813706</v>
      </c>
      <c r="H11" s="1">
        <v>95.546853542327895</v>
      </c>
      <c r="I11" s="1">
        <v>97.445440292358398</v>
      </c>
      <c r="J11" s="1">
        <v>98.217165470123305</v>
      </c>
    </row>
    <row r="12" spans="1:10" x14ac:dyDescent="0.25">
      <c r="A12" s="1" t="s">
        <v>150</v>
      </c>
      <c r="B12" s="1" t="s">
        <v>88</v>
      </c>
      <c r="C12" s="1">
        <v>98.455500602722196</v>
      </c>
      <c r="D12" s="1">
        <v>98.3486652374268</v>
      </c>
      <c r="E12" s="1">
        <v>97.235029935836806</v>
      </c>
      <c r="F12" s="1">
        <v>97.236037254333496</v>
      </c>
      <c r="G12" s="1">
        <v>98.849517107009902</v>
      </c>
      <c r="H12" s="1">
        <v>97.716069221496596</v>
      </c>
      <c r="I12" s="1">
        <v>97.560417652130099</v>
      </c>
      <c r="J12" s="1">
        <v>98.113715648651095</v>
      </c>
    </row>
    <row r="13" spans="1:10" x14ac:dyDescent="0.25">
      <c r="A13" s="1" t="s">
        <v>150</v>
      </c>
      <c r="B13" s="1" t="s">
        <v>89</v>
      </c>
      <c r="C13" s="1">
        <v>96.843004226684599</v>
      </c>
      <c r="D13" s="1">
        <v>95.816093683242798</v>
      </c>
      <c r="E13" s="1">
        <v>95.422023534774794</v>
      </c>
      <c r="F13" s="1">
        <v>95.324552059173598</v>
      </c>
      <c r="G13" s="1">
        <v>96.015149354934707</v>
      </c>
      <c r="H13" s="1">
        <v>94.644838571548505</v>
      </c>
      <c r="I13" s="1">
        <v>96.113061904907198</v>
      </c>
      <c r="J13" s="1">
        <v>95.592987537384005</v>
      </c>
    </row>
    <row r="14" spans="1:10" x14ac:dyDescent="0.25">
      <c r="A14" s="1" t="s">
        <v>150</v>
      </c>
      <c r="B14" s="1" t="s">
        <v>90</v>
      </c>
      <c r="C14" s="1">
        <v>98.025393486022907</v>
      </c>
      <c r="D14" s="1">
        <v>96.722209453582806</v>
      </c>
      <c r="E14" s="1">
        <v>98.215454816818195</v>
      </c>
      <c r="F14" s="1">
        <v>98.246365785598798</v>
      </c>
      <c r="G14" s="1">
        <v>98.490691184997601</v>
      </c>
      <c r="H14" s="1">
        <v>98.060357570648193</v>
      </c>
      <c r="I14" s="1">
        <v>98.056709766387897</v>
      </c>
      <c r="J14" s="1">
        <v>97.513180971145601</v>
      </c>
    </row>
    <row r="15" spans="1:10" x14ac:dyDescent="0.25">
      <c r="A15" s="1" t="s">
        <v>150</v>
      </c>
      <c r="B15" s="1" t="s">
        <v>91</v>
      </c>
      <c r="C15" s="1">
        <v>97.479885816574097</v>
      </c>
      <c r="D15" s="1">
        <v>98.726916313171401</v>
      </c>
      <c r="E15" s="1">
        <v>97.025394439697294</v>
      </c>
      <c r="F15" s="1">
        <v>97.732967138290405</v>
      </c>
      <c r="G15" s="1">
        <v>98.752212524414105</v>
      </c>
      <c r="H15" s="1">
        <v>98.201376199722304</v>
      </c>
      <c r="I15" s="1">
        <v>97.394365072250395</v>
      </c>
      <c r="J15" s="1">
        <v>98.5310316085815</v>
      </c>
    </row>
    <row r="16" spans="1:10" x14ac:dyDescent="0.25">
      <c r="A16" s="1" t="s">
        <v>150</v>
      </c>
      <c r="B16" s="1" t="s">
        <v>92</v>
      </c>
      <c r="C16" s="1"/>
      <c r="D16" s="1"/>
      <c r="E16" s="1"/>
      <c r="F16" s="1"/>
      <c r="G16" s="1"/>
      <c r="H16" s="1">
        <v>97.932499647140503</v>
      </c>
      <c r="I16" s="1">
        <v>98.993521928787203</v>
      </c>
      <c r="J16" s="1">
        <v>98.994958400726304</v>
      </c>
    </row>
    <row r="17" spans="1:10" x14ac:dyDescent="0.25">
      <c r="A17" s="1" t="s">
        <v>150</v>
      </c>
      <c r="B17" s="1" t="s">
        <v>93</v>
      </c>
      <c r="C17" s="1">
        <v>98.292970657348604</v>
      </c>
      <c r="D17" s="1">
        <v>97.989326715469403</v>
      </c>
      <c r="E17" s="1">
        <v>96.732270717620807</v>
      </c>
      <c r="F17" s="1">
        <v>98.336374759674101</v>
      </c>
      <c r="G17" s="1">
        <v>98.399943113326998</v>
      </c>
      <c r="H17" s="1">
        <v>96.807640790939303</v>
      </c>
      <c r="I17" s="1">
        <v>97.558361291885404</v>
      </c>
      <c r="J17" s="1">
        <v>98.506611585617094</v>
      </c>
    </row>
    <row r="18" spans="1:10" x14ac:dyDescent="0.25">
      <c r="A18" s="1" t="s">
        <v>150</v>
      </c>
      <c r="B18" s="1" t="s">
        <v>94</v>
      </c>
      <c r="C18" s="1">
        <v>99.059915542602496</v>
      </c>
      <c r="D18" s="1">
        <v>99.075686931610093</v>
      </c>
      <c r="E18" s="1">
        <v>98.374396562576294</v>
      </c>
      <c r="F18" s="1">
        <v>99.126553535461397</v>
      </c>
      <c r="G18" s="1">
        <v>99.245780706405597</v>
      </c>
      <c r="H18" s="1">
        <v>98.542773723602295</v>
      </c>
      <c r="I18" s="1">
        <v>98.657339811325102</v>
      </c>
      <c r="J18" s="1">
        <v>98.926615715026898</v>
      </c>
    </row>
    <row r="19" spans="1:10" x14ac:dyDescent="0.25">
      <c r="A19" s="1" t="s">
        <v>150</v>
      </c>
      <c r="B19" s="1" t="s">
        <v>95</v>
      </c>
      <c r="C19" s="1">
        <v>98.917359113693195</v>
      </c>
      <c r="D19" s="1">
        <v>97.657001018524198</v>
      </c>
      <c r="E19" s="1">
        <v>99.259525537490802</v>
      </c>
      <c r="F19" s="1">
        <v>99.536788463592501</v>
      </c>
      <c r="G19" s="1">
        <v>99.415135383606</v>
      </c>
      <c r="H19" s="1">
        <v>98.813188076019301</v>
      </c>
      <c r="I19" s="1">
        <v>98.330473899841294</v>
      </c>
      <c r="J19" s="1">
        <v>99.283236265182495</v>
      </c>
    </row>
    <row r="20" spans="1:10" x14ac:dyDescent="0.25">
      <c r="A20" s="1" t="s">
        <v>150</v>
      </c>
      <c r="B20" s="1" t="s">
        <v>96</v>
      </c>
      <c r="C20" s="1">
        <v>99.095267057418795</v>
      </c>
      <c r="D20" s="1">
        <v>98.572301864623995</v>
      </c>
      <c r="E20" s="1">
        <v>98.821878433227496</v>
      </c>
      <c r="F20" s="1">
        <v>99.579006433486896</v>
      </c>
      <c r="G20" s="1">
        <v>99.5536208152771</v>
      </c>
      <c r="H20" s="1">
        <v>99.533450603485093</v>
      </c>
      <c r="I20" s="1">
        <v>97.942262887954698</v>
      </c>
      <c r="J20" s="1">
        <v>99.384588003158598</v>
      </c>
    </row>
    <row r="21" spans="1:10" x14ac:dyDescent="0.25">
      <c r="A21" s="1" t="s">
        <v>150</v>
      </c>
      <c r="B21" s="1" t="s">
        <v>97</v>
      </c>
      <c r="C21" s="1">
        <v>98.388898372650104</v>
      </c>
      <c r="D21" s="1">
        <v>97.143507003784194</v>
      </c>
      <c r="E21" s="1">
        <v>99.448561668395996</v>
      </c>
      <c r="F21" s="1">
        <v>99.243700504303007</v>
      </c>
      <c r="G21" s="1">
        <v>99.879312515258803</v>
      </c>
      <c r="H21" s="1">
        <v>99.876487255096393</v>
      </c>
      <c r="I21" s="1">
        <v>99.213600158691406</v>
      </c>
      <c r="J21" s="1">
        <v>99.502086639404297</v>
      </c>
    </row>
    <row r="22" spans="1:10" x14ac:dyDescent="0.25">
      <c r="A22" s="1" t="s">
        <v>150</v>
      </c>
      <c r="B22" s="1" t="s">
        <v>98</v>
      </c>
      <c r="C22" s="1">
        <v>99.957960844039903</v>
      </c>
      <c r="D22" s="1">
        <v>98.590570688247695</v>
      </c>
      <c r="E22" s="1">
        <v>99.431765079498305</v>
      </c>
      <c r="F22" s="1">
        <v>99.384868144988999</v>
      </c>
      <c r="G22" s="1">
        <v>99.149733781814604</v>
      </c>
      <c r="H22" s="1">
        <v>98.433828353881793</v>
      </c>
      <c r="I22" s="1">
        <v>98.168873786926298</v>
      </c>
      <c r="J22" s="1">
        <v>99.385946989059406</v>
      </c>
    </row>
    <row r="23" spans="1:10" x14ac:dyDescent="0.25">
      <c r="A23" s="1" t="s">
        <v>151</v>
      </c>
      <c r="B23" s="1" t="s">
        <v>83</v>
      </c>
      <c r="C23" s="1">
        <v>1.71222593635321</v>
      </c>
      <c r="D23" s="1">
        <v>4.1922252625227001</v>
      </c>
      <c r="E23" s="1">
        <v>7.2817042469978297</v>
      </c>
      <c r="F23" s="1">
        <v>7.5565174221992502</v>
      </c>
      <c r="G23" s="1">
        <v>5.4902721196412996</v>
      </c>
      <c r="H23" s="1">
        <v>5.2663974463939702</v>
      </c>
      <c r="I23" s="1">
        <v>4.7640133649110803</v>
      </c>
      <c r="J23" s="1">
        <v>5.8266192674636796</v>
      </c>
    </row>
    <row r="24" spans="1:10" x14ac:dyDescent="0.25">
      <c r="A24" s="1" t="s">
        <v>151</v>
      </c>
      <c r="B24" s="1" t="s">
        <v>84</v>
      </c>
      <c r="C24" s="1">
        <v>2.22694110125303</v>
      </c>
      <c r="D24" s="1">
        <v>5.20438551902771</v>
      </c>
      <c r="E24" s="1">
        <v>4.3824363499879802</v>
      </c>
      <c r="F24" s="1">
        <v>5.0471890717744801</v>
      </c>
      <c r="G24" s="1">
        <v>4.9067322164773897</v>
      </c>
      <c r="H24" s="1">
        <v>5.8700643479824102</v>
      </c>
      <c r="I24" s="1">
        <v>5.0673864781856501</v>
      </c>
      <c r="J24" s="1">
        <v>3.8848575204610798</v>
      </c>
    </row>
    <row r="25" spans="1:10" x14ac:dyDescent="0.25">
      <c r="A25" s="1" t="s">
        <v>151</v>
      </c>
      <c r="B25" s="1" t="s">
        <v>85</v>
      </c>
      <c r="C25" s="1">
        <v>7.25525915622711</v>
      </c>
      <c r="D25" s="1">
        <v>4.2606230825185802</v>
      </c>
      <c r="E25" s="1">
        <v>8.2063563168048894</v>
      </c>
      <c r="F25" s="1">
        <v>7.2264932096004504</v>
      </c>
      <c r="G25" s="1">
        <v>5.8927521109581003</v>
      </c>
      <c r="H25" s="1">
        <v>6.1318494379520398</v>
      </c>
      <c r="I25" s="1">
        <v>4.2131412774324399</v>
      </c>
      <c r="J25" s="1">
        <v>5.1945183426141703</v>
      </c>
    </row>
    <row r="26" spans="1:10" x14ac:dyDescent="0.25">
      <c r="A26" s="1" t="s">
        <v>151</v>
      </c>
      <c r="B26" s="1" t="s">
        <v>86</v>
      </c>
      <c r="C26" s="1">
        <v>2.86603234708309</v>
      </c>
      <c r="D26" s="1">
        <v>1.3770141638815401</v>
      </c>
      <c r="E26" s="1">
        <v>3.6997415125369999</v>
      </c>
      <c r="F26" s="1">
        <v>3.9822176098823499</v>
      </c>
      <c r="G26" s="1">
        <v>4.2814571410417601</v>
      </c>
      <c r="H26" s="1">
        <v>5.36359623074532</v>
      </c>
      <c r="I26" s="1">
        <v>3.19222696125507</v>
      </c>
      <c r="J26" s="1">
        <v>4.1225675493478802</v>
      </c>
    </row>
    <row r="27" spans="1:10" x14ac:dyDescent="0.25">
      <c r="A27" s="1" t="s">
        <v>151</v>
      </c>
      <c r="B27" s="1" t="s">
        <v>87</v>
      </c>
      <c r="C27" s="1">
        <v>1.2550105340778801</v>
      </c>
      <c r="D27" s="1">
        <v>1.5122376382350899</v>
      </c>
      <c r="E27" s="1">
        <v>2.1287204697728201</v>
      </c>
      <c r="F27" s="1">
        <v>2.5835858657956101</v>
      </c>
      <c r="G27" s="1">
        <v>1.85459610074759</v>
      </c>
      <c r="H27" s="1">
        <v>4.4531475752592096</v>
      </c>
      <c r="I27" s="1">
        <v>2.55456231534481</v>
      </c>
      <c r="J27" s="1">
        <v>1.7828319221735001</v>
      </c>
    </row>
    <row r="28" spans="1:10" x14ac:dyDescent="0.25">
      <c r="A28" s="1" t="s">
        <v>151</v>
      </c>
      <c r="B28" s="1" t="s">
        <v>88</v>
      </c>
      <c r="C28" s="1">
        <v>1.5444978140294601</v>
      </c>
      <c r="D28" s="1">
        <v>1.6513330861926101</v>
      </c>
      <c r="E28" s="1">
        <v>2.7649719268083599</v>
      </c>
      <c r="F28" s="1">
        <v>2.7639623731374701</v>
      </c>
      <c r="G28" s="1">
        <v>1.1504835449159101</v>
      </c>
      <c r="H28" s="1">
        <v>2.2839330136776002</v>
      </c>
      <c r="I28" s="1">
        <v>2.4395821616053599</v>
      </c>
      <c r="J28" s="1">
        <v>1.8862858414649999</v>
      </c>
    </row>
    <row r="29" spans="1:10" x14ac:dyDescent="0.25">
      <c r="A29" s="1" t="s">
        <v>151</v>
      </c>
      <c r="B29" s="1" t="s">
        <v>89</v>
      </c>
      <c r="C29" s="1">
        <v>3.1569976359605798</v>
      </c>
      <c r="D29" s="1">
        <v>4.1839081794023496</v>
      </c>
      <c r="E29" s="1">
        <v>4.5779775828123102</v>
      </c>
      <c r="F29" s="1">
        <v>4.6754460781812703</v>
      </c>
      <c r="G29" s="1">
        <v>3.9848532527685201</v>
      </c>
      <c r="H29" s="1">
        <v>5.3551625460386303</v>
      </c>
      <c r="I29" s="1">
        <v>3.8869392126798599</v>
      </c>
      <c r="J29" s="1">
        <v>4.4070139527320897</v>
      </c>
    </row>
    <row r="30" spans="1:10" x14ac:dyDescent="0.25">
      <c r="A30" s="1" t="s">
        <v>151</v>
      </c>
      <c r="B30" s="1" t="s">
        <v>90</v>
      </c>
      <c r="C30" s="1">
        <v>1.97460614144802</v>
      </c>
      <c r="D30" s="1">
        <v>3.2777912914753</v>
      </c>
      <c r="E30" s="1">
        <v>1.7845444381236999</v>
      </c>
      <c r="F30" s="1">
        <v>1.7536347731947901</v>
      </c>
      <c r="G30" s="1">
        <v>1.50931086391211</v>
      </c>
      <c r="H30" s="1">
        <v>1.93964000791311</v>
      </c>
      <c r="I30" s="1">
        <v>1.94328725337982</v>
      </c>
      <c r="J30" s="1">
        <v>2.4868208914995198</v>
      </c>
    </row>
    <row r="31" spans="1:10" x14ac:dyDescent="0.25">
      <c r="A31" s="1" t="s">
        <v>151</v>
      </c>
      <c r="B31" s="1" t="s">
        <v>91</v>
      </c>
      <c r="C31" s="1">
        <v>2.5201162323355701</v>
      </c>
      <c r="D31" s="1">
        <v>1.27308424562216</v>
      </c>
      <c r="E31" s="1">
        <v>2.9746064916253099</v>
      </c>
      <c r="F31" s="1">
        <v>2.2670330479741101</v>
      </c>
      <c r="G31" s="1">
        <v>1.2477899901568901</v>
      </c>
      <c r="H31" s="1">
        <v>1.7986219376325601</v>
      </c>
      <c r="I31" s="1">
        <v>2.6056379079818699</v>
      </c>
      <c r="J31" s="1">
        <v>1.4689693227410301</v>
      </c>
    </row>
    <row r="32" spans="1:10" x14ac:dyDescent="0.25">
      <c r="A32" s="1" t="s">
        <v>151</v>
      </c>
      <c r="B32" s="1" t="s">
        <v>92</v>
      </c>
      <c r="C32" s="1"/>
      <c r="D32" s="1"/>
      <c r="E32" s="1"/>
      <c r="F32" s="1"/>
      <c r="G32" s="1"/>
      <c r="H32" s="1">
        <v>2.0675016567111002</v>
      </c>
      <c r="I32" s="1">
        <v>1.0064769536256799</v>
      </c>
      <c r="J32" s="1">
        <v>1.0050406679511099</v>
      </c>
    </row>
    <row r="33" spans="1:10" x14ac:dyDescent="0.25">
      <c r="A33" s="1" t="s">
        <v>151</v>
      </c>
      <c r="B33" s="1" t="s">
        <v>93</v>
      </c>
      <c r="C33" s="1">
        <v>1.70702915638685</v>
      </c>
      <c r="D33" s="1">
        <v>2.0106729120016098</v>
      </c>
      <c r="E33" s="1">
        <v>3.2677263021469098</v>
      </c>
      <c r="F33" s="1">
        <v>1.66362691670656</v>
      </c>
      <c r="G33" s="1">
        <v>1.6000583767890899</v>
      </c>
      <c r="H33" s="1">
        <v>3.1923618167638801</v>
      </c>
      <c r="I33" s="1">
        <v>2.4416372179985002</v>
      </c>
      <c r="J33" s="1">
        <v>1.4933859929442399</v>
      </c>
    </row>
    <row r="34" spans="1:10" x14ac:dyDescent="0.25">
      <c r="A34" s="1" t="s">
        <v>151</v>
      </c>
      <c r="B34" s="1" t="s">
        <v>94</v>
      </c>
      <c r="C34" s="1">
        <v>0.94008706510066997</v>
      </c>
      <c r="D34" s="1">
        <v>0.92431008815765403</v>
      </c>
      <c r="E34" s="1">
        <v>1.6256051138043399</v>
      </c>
      <c r="F34" s="1">
        <v>0.87344571948051497</v>
      </c>
      <c r="G34" s="1">
        <v>0.75422199442982696</v>
      </c>
      <c r="H34" s="1">
        <v>1.45722515881062</v>
      </c>
      <c r="I34" s="1">
        <v>1.34266205132008</v>
      </c>
      <c r="J34" s="1">
        <v>1.07338521629572</v>
      </c>
    </row>
    <row r="35" spans="1:10" x14ac:dyDescent="0.25">
      <c r="A35" s="1" t="s">
        <v>151</v>
      </c>
      <c r="B35" s="1" t="s">
        <v>95</v>
      </c>
      <c r="C35" s="1">
        <v>1.0826412588357901</v>
      </c>
      <c r="D35" s="1">
        <v>2.3429986089467998</v>
      </c>
      <c r="E35" s="1">
        <v>0.74047194793820403</v>
      </c>
      <c r="F35" s="1">
        <v>0.46320911496877698</v>
      </c>
      <c r="G35" s="1">
        <v>0.58486419729888395</v>
      </c>
      <c r="H35" s="1">
        <v>1.18680950254202</v>
      </c>
      <c r="I35" s="1">
        <v>1.6695261001586901</v>
      </c>
      <c r="J35" s="1">
        <v>0.71676610969007004</v>
      </c>
    </row>
    <row r="36" spans="1:10" x14ac:dyDescent="0.25">
      <c r="A36" s="1" t="s">
        <v>151</v>
      </c>
      <c r="B36" s="1" t="s">
        <v>96</v>
      </c>
      <c r="C36" s="1">
        <v>0.90473340824246395</v>
      </c>
      <c r="D36" s="1">
        <v>1.4276961795985701</v>
      </c>
      <c r="E36" s="1">
        <v>1.17812007665634</v>
      </c>
      <c r="F36" s="1">
        <v>0.420991936698556</v>
      </c>
      <c r="G36" s="1">
        <v>0.44637816026806798</v>
      </c>
      <c r="H36" s="1">
        <v>0.466548977419734</v>
      </c>
      <c r="I36" s="1">
        <v>2.0577395334839799</v>
      </c>
      <c r="J36" s="1">
        <v>0.61541087925434101</v>
      </c>
    </row>
    <row r="37" spans="1:10" x14ac:dyDescent="0.25">
      <c r="A37" s="1" t="s">
        <v>151</v>
      </c>
      <c r="B37" s="1" t="s">
        <v>97</v>
      </c>
      <c r="C37" s="1">
        <v>1.61110330373049</v>
      </c>
      <c r="D37" s="1">
        <v>2.8564943000674199</v>
      </c>
      <c r="E37" s="1">
        <v>0.55143679492175601</v>
      </c>
      <c r="F37" s="1">
        <v>0.75630005449056603</v>
      </c>
      <c r="G37" s="1">
        <v>0.120688206516206</v>
      </c>
      <c r="H37" s="1">
        <v>0.123509822878987</v>
      </c>
      <c r="I37" s="1">
        <v>0.78639853745698896</v>
      </c>
      <c r="J37" s="1">
        <v>0.49791513010859501</v>
      </c>
    </row>
    <row r="38" spans="1:10" x14ac:dyDescent="0.25">
      <c r="A38" s="1" t="s">
        <v>151</v>
      </c>
      <c r="B38" s="1" t="s">
        <v>98</v>
      </c>
      <c r="C38" s="1">
        <v>4.2040651896968498E-2</v>
      </c>
      <c r="D38" s="1">
        <v>1.4094265177845999</v>
      </c>
      <c r="E38" s="1">
        <v>0.56823473423719395</v>
      </c>
      <c r="F38" s="1">
        <v>0.61513264663517497</v>
      </c>
      <c r="G38" s="1">
        <v>0.85026780143380198</v>
      </c>
      <c r="H38" s="1">
        <v>1.5661720186471899</v>
      </c>
      <c r="I38" s="1">
        <v>1.83112621307373</v>
      </c>
      <c r="J38" s="1">
        <v>0.61405142769217502</v>
      </c>
    </row>
    <row r="41" spans="1:10" x14ac:dyDescent="0.25">
      <c r="A41" s="31" t="s">
        <v>78</v>
      </c>
      <c r="B41" s="31"/>
      <c r="C41" s="31"/>
      <c r="D41" s="31"/>
      <c r="E41" s="31"/>
      <c r="F41" s="31"/>
      <c r="G41" s="31"/>
      <c r="H41" s="31"/>
      <c r="I41" s="31"/>
      <c r="J41" s="31"/>
    </row>
    <row r="42" spans="1:10" x14ac:dyDescent="0.25">
      <c r="A42" s="4" t="s">
        <v>64</v>
      </c>
      <c r="B42" s="4" t="s">
        <v>5</v>
      </c>
      <c r="C42" s="4" t="s">
        <v>65</v>
      </c>
      <c r="D42" s="4" t="s">
        <v>66</v>
      </c>
      <c r="E42" s="4" t="s">
        <v>67</v>
      </c>
      <c r="F42" s="4" t="s">
        <v>68</v>
      </c>
      <c r="G42" s="4" t="s">
        <v>69</v>
      </c>
      <c r="H42" s="4" t="s">
        <v>70</v>
      </c>
      <c r="I42" s="4" t="s">
        <v>71</v>
      </c>
      <c r="J42" s="4" t="s">
        <v>72</v>
      </c>
    </row>
    <row r="43" spans="1:10" x14ac:dyDescent="0.25">
      <c r="A43" s="2" t="s">
        <v>150</v>
      </c>
      <c r="B43" s="2" t="s">
        <v>83</v>
      </c>
      <c r="C43" s="2">
        <v>0.91353291645646095</v>
      </c>
      <c r="D43" s="2">
        <v>0.96142087131738696</v>
      </c>
      <c r="E43" s="2">
        <v>0.79180374741554305</v>
      </c>
      <c r="F43" s="2">
        <v>0.65072202123701595</v>
      </c>
      <c r="G43" s="2">
        <v>0.89753288775682405</v>
      </c>
      <c r="H43" s="2">
        <v>0.50756791606545404</v>
      </c>
      <c r="I43" s="2">
        <v>0.39798631332814699</v>
      </c>
      <c r="J43" s="2">
        <v>0.56820884346961997</v>
      </c>
    </row>
    <row r="44" spans="1:10" x14ac:dyDescent="0.25">
      <c r="A44" s="2" t="s">
        <v>150</v>
      </c>
      <c r="B44" s="2" t="s">
        <v>84</v>
      </c>
      <c r="C44" s="2">
        <v>0.76901540160179105</v>
      </c>
      <c r="D44" s="2">
        <v>0.90684192255139395</v>
      </c>
      <c r="E44" s="2">
        <v>0.88084489107132002</v>
      </c>
      <c r="F44" s="2">
        <v>0.80989515408873602</v>
      </c>
      <c r="G44" s="2">
        <v>0.89306039735674903</v>
      </c>
      <c r="H44" s="2">
        <v>0.60893860645592202</v>
      </c>
      <c r="I44" s="2">
        <v>0.64520272426307201</v>
      </c>
      <c r="J44" s="2">
        <v>0.41022347286343602</v>
      </c>
    </row>
    <row r="45" spans="1:10" x14ac:dyDescent="0.25">
      <c r="A45" s="2" t="s">
        <v>150</v>
      </c>
      <c r="B45" s="2" t="s">
        <v>85</v>
      </c>
      <c r="C45" s="2">
        <v>1.3020019046962299</v>
      </c>
      <c r="D45" s="2">
        <v>0.94944247975945495</v>
      </c>
      <c r="E45" s="2">
        <v>1.12364655360579</v>
      </c>
      <c r="F45" s="2">
        <v>0.69675105623900901</v>
      </c>
      <c r="G45" s="2">
        <v>0.86949178948998496</v>
      </c>
      <c r="H45" s="2">
        <v>0.68755736574530602</v>
      </c>
      <c r="I45" s="2">
        <v>0.49579651094973098</v>
      </c>
      <c r="J45" s="2">
        <v>0.57002240791916803</v>
      </c>
    </row>
    <row r="46" spans="1:10" x14ac:dyDescent="0.25">
      <c r="A46" s="2" t="s">
        <v>150</v>
      </c>
      <c r="B46" s="2" t="s">
        <v>86</v>
      </c>
      <c r="C46" s="2">
        <v>0.65931971184909299</v>
      </c>
      <c r="D46" s="2">
        <v>0.37345921155065298</v>
      </c>
      <c r="E46" s="2">
        <v>0.64228777773678303</v>
      </c>
      <c r="F46" s="2">
        <v>0.85069397464394603</v>
      </c>
      <c r="G46" s="2">
        <v>0.653060432523489</v>
      </c>
      <c r="H46" s="2">
        <v>0.678620720282197</v>
      </c>
      <c r="I46" s="2">
        <v>0.41999146342277499</v>
      </c>
      <c r="J46" s="2">
        <v>0.49041565507650398</v>
      </c>
    </row>
    <row r="47" spans="1:10" x14ac:dyDescent="0.25">
      <c r="A47" s="2" t="s">
        <v>150</v>
      </c>
      <c r="B47" s="2" t="s">
        <v>87</v>
      </c>
      <c r="C47" s="2">
        <v>0.31923018395900699</v>
      </c>
      <c r="D47" s="2">
        <v>0.27960333973169299</v>
      </c>
      <c r="E47" s="2">
        <v>0.450214743614197</v>
      </c>
      <c r="F47" s="2">
        <v>0.46578780747950099</v>
      </c>
      <c r="G47" s="2">
        <v>0.23439750075340299</v>
      </c>
      <c r="H47" s="2">
        <v>0.58538494631648097</v>
      </c>
      <c r="I47" s="2">
        <v>0.30020931735634798</v>
      </c>
      <c r="J47" s="2">
        <v>0.27953847311437102</v>
      </c>
    </row>
    <row r="48" spans="1:10" x14ac:dyDescent="0.25">
      <c r="A48" s="2" t="s">
        <v>150</v>
      </c>
      <c r="B48" s="2" t="s">
        <v>88</v>
      </c>
      <c r="C48" s="2">
        <v>0.20678527653217299</v>
      </c>
      <c r="D48" s="2">
        <v>0.236214906908572</v>
      </c>
      <c r="E48" s="2">
        <v>0.68435845896601699</v>
      </c>
      <c r="F48" s="2">
        <v>0.80604543909430504</v>
      </c>
      <c r="G48" s="2">
        <v>0.15780103858560299</v>
      </c>
      <c r="H48" s="2">
        <v>0.277593499049544</v>
      </c>
      <c r="I48" s="2">
        <v>0.22421895992010801</v>
      </c>
      <c r="J48" s="2">
        <v>0.17948045860976</v>
      </c>
    </row>
    <row r="49" spans="1:10" x14ac:dyDescent="0.25">
      <c r="A49" s="2" t="s">
        <v>150</v>
      </c>
      <c r="B49" s="2" t="s">
        <v>89</v>
      </c>
      <c r="C49" s="2">
        <v>0.21407131571322699</v>
      </c>
      <c r="D49" s="2">
        <v>0.280291913077235</v>
      </c>
      <c r="E49" s="2">
        <v>0.47725345939397801</v>
      </c>
      <c r="F49" s="2">
        <v>0.312959006987512</v>
      </c>
      <c r="G49" s="2">
        <v>0.24825008586049099</v>
      </c>
      <c r="H49" s="2">
        <v>0.337142567150295</v>
      </c>
      <c r="I49" s="2">
        <v>0.21656902972608799</v>
      </c>
      <c r="J49" s="2">
        <v>0.25205097626894701</v>
      </c>
    </row>
    <row r="50" spans="1:10" x14ac:dyDescent="0.25">
      <c r="A50" s="2" t="s">
        <v>150</v>
      </c>
      <c r="B50" s="2" t="s">
        <v>90</v>
      </c>
      <c r="C50" s="2">
        <v>0.24083680473267999</v>
      </c>
      <c r="D50" s="2">
        <v>0.41379979811608802</v>
      </c>
      <c r="E50" s="2">
        <v>0.287334760650992</v>
      </c>
      <c r="F50" s="2">
        <v>0.245521124452353</v>
      </c>
      <c r="G50" s="2">
        <v>0.20195702090859399</v>
      </c>
      <c r="H50" s="2">
        <v>0.24708465207368099</v>
      </c>
      <c r="I50" s="2">
        <v>0.26084976270794902</v>
      </c>
      <c r="J50" s="2">
        <v>0.26854944881051801</v>
      </c>
    </row>
    <row r="51" spans="1:10" x14ac:dyDescent="0.25">
      <c r="A51" s="2" t="s">
        <v>150</v>
      </c>
      <c r="B51" s="2" t="s">
        <v>91</v>
      </c>
      <c r="C51" s="2">
        <v>0.36784741096198598</v>
      </c>
      <c r="D51" s="2">
        <v>0.19601543899625501</v>
      </c>
      <c r="E51" s="2">
        <v>0.32874739263206698</v>
      </c>
      <c r="F51" s="2">
        <v>0.57745198719203505</v>
      </c>
      <c r="G51" s="2">
        <v>0.21346237044781399</v>
      </c>
      <c r="H51" s="2">
        <v>0.245503010228276</v>
      </c>
      <c r="I51" s="2">
        <v>0.30279662460088702</v>
      </c>
      <c r="J51" s="2">
        <v>0.179598794784397</v>
      </c>
    </row>
    <row r="52" spans="1:10" x14ac:dyDescent="0.25">
      <c r="A52" s="2" t="s">
        <v>150</v>
      </c>
      <c r="B52" s="2" t="s">
        <v>92</v>
      </c>
      <c r="C52" s="2"/>
      <c r="D52" s="2"/>
      <c r="E52" s="2"/>
      <c r="F52" s="2"/>
      <c r="G52" s="2"/>
      <c r="H52" s="2">
        <v>0.443475926294923</v>
      </c>
      <c r="I52" s="2">
        <v>0.227772048674524</v>
      </c>
      <c r="J52" s="2">
        <v>0.198320974595845</v>
      </c>
    </row>
    <row r="53" spans="1:10" x14ac:dyDescent="0.25">
      <c r="A53" s="2" t="s">
        <v>150</v>
      </c>
      <c r="B53" s="2" t="s">
        <v>93</v>
      </c>
      <c r="C53" s="2">
        <v>0.18605382647365301</v>
      </c>
      <c r="D53" s="2">
        <v>0.24051866494119201</v>
      </c>
      <c r="E53" s="2">
        <v>0.55985972285270702</v>
      </c>
      <c r="F53" s="2">
        <v>0.18429997144266999</v>
      </c>
      <c r="G53" s="2">
        <v>0.173688435461372</v>
      </c>
      <c r="H53" s="2">
        <v>0.385486520826817</v>
      </c>
      <c r="I53" s="2">
        <v>0.23019069340080001</v>
      </c>
      <c r="J53" s="2">
        <v>0.161443371325731</v>
      </c>
    </row>
    <row r="54" spans="1:10" x14ac:dyDescent="0.25">
      <c r="A54" s="2" t="s">
        <v>150</v>
      </c>
      <c r="B54" s="2" t="s">
        <v>94</v>
      </c>
      <c r="C54" s="2">
        <v>0.21787281148135701</v>
      </c>
      <c r="D54" s="2">
        <v>0.18855937523767399</v>
      </c>
      <c r="E54" s="2">
        <v>0.32148102764040198</v>
      </c>
      <c r="F54" s="2">
        <v>0.275988527573645</v>
      </c>
      <c r="G54" s="2">
        <v>0.14037599321454799</v>
      </c>
      <c r="H54" s="2">
        <v>0.219255266711116</v>
      </c>
      <c r="I54" s="2">
        <v>0.216035614721477</v>
      </c>
      <c r="J54" s="2">
        <v>0.172215281054378</v>
      </c>
    </row>
    <row r="55" spans="1:10" x14ac:dyDescent="0.25">
      <c r="A55" s="2" t="s">
        <v>150</v>
      </c>
      <c r="B55" s="2" t="s">
        <v>95</v>
      </c>
      <c r="C55" s="2">
        <v>0.54454654455184903</v>
      </c>
      <c r="D55" s="2">
        <v>0.76478039845824197</v>
      </c>
      <c r="E55" s="2">
        <v>0.167064392007887</v>
      </c>
      <c r="F55" s="2">
        <v>0.104936759453267</v>
      </c>
      <c r="G55" s="2">
        <v>0.186131719965488</v>
      </c>
      <c r="H55" s="2">
        <v>0.19857927691191399</v>
      </c>
      <c r="I55" s="2">
        <v>0.31918990425765498</v>
      </c>
      <c r="J55" s="2">
        <v>0.14160197461023899</v>
      </c>
    </row>
    <row r="56" spans="1:10" x14ac:dyDescent="0.25">
      <c r="A56" s="2" t="s">
        <v>150</v>
      </c>
      <c r="B56" s="2" t="s">
        <v>96</v>
      </c>
      <c r="C56" s="2">
        <v>0.22447246592491901</v>
      </c>
      <c r="D56" s="2">
        <v>0.28785897884517903</v>
      </c>
      <c r="E56" s="2">
        <v>0.282274885103106</v>
      </c>
      <c r="F56" s="2">
        <v>0.109424046240747</v>
      </c>
      <c r="G56" s="2">
        <v>0.130048592109233</v>
      </c>
      <c r="H56" s="2">
        <v>0.140759162604809</v>
      </c>
      <c r="I56" s="2">
        <v>0.35097731743007898</v>
      </c>
      <c r="J56" s="2">
        <v>0.138687691651285</v>
      </c>
    </row>
    <row r="57" spans="1:10" x14ac:dyDescent="0.25">
      <c r="A57" s="2" t="s">
        <v>150</v>
      </c>
      <c r="B57" s="2" t="s">
        <v>97</v>
      </c>
      <c r="C57" s="2">
        <v>0.58116889558732499</v>
      </c>
      <c r="D57" s="2">
        <v>1.3714191503822799</v>
      </c>
      <c r="E57" s="2">
        <v>0.23675584234297301</v>
      </c>
      <c r="F57" s="2">
        <v>0.329782697372139</v>
      </c>
      <c r="G57" s="2">
        <v>8.9960510376840802E-2</v>
      </c>
      <c r="H57" s="2">
        <v>8.9594005839899196E-2</v>
      </c>
      <c r="I57" s="2">
        <v>0.207546027377248</v>
      </c>
      <c r="J57" s="2">
        <v>0.18247938714921499</v>
      </c>
    </row>
    <row r="58" spans="1:10" x14ac:dyDescent="0.25">
      <c r="A58" s="2" t="s">
        <v>150</v>
      </c>
      <c r="B58" s="2" t="s">
        <v>98</v>
      </c>
      <c r="C58" s="2">
        <v>2.57335719652474E-2</v>
      </c>
      <c r="D58" s="2">
        <v>0.95169330015778497</v>
      </c>
      <c r="E58" s="2">
        <v>0.18722718814387901</v>
      </c>
      <c r="F58" s="2">
        <v>0.191771343816072</v>
      </c>
      <c r="G58" s="2">
        <v>0.31372357625514302</v>
      </c>
      <c r="H58" s="2">
        <v>0.33737388439476501</v>
      </c>
      <c r="I58" s="2">
        <v>0.36985815968364499</v>
      </c>
      <c r="J58" s="2">
        <v>0.17658639699220699</v>
      </c>
    </row>
    <row r="59" spans="1:10" x14ac:dyDescent="0.25">
      <c r="A59" s="2" t="s">
        <v>151</v>
      </c>
      <c r="B59" s="2" t="s">
        <v>83</v>
      </c>
      <c r="C59" s="2">
        <v>0.91353291645646095</v>
      </c>
      <c r="D59" s="2">
        <v>0.96142087131738696</v>
      </c>
      <c r="E59" s="2">
        <v>0.79180374741554305</v>
      </c>
      <c r="F59" s="2">
        <v>0.65072202123701595</v>
      </c>
      <c r="G59" s="2">
        <v>0.89753288775682405</v>
      </c>
      <c r="H59" s="2">
        <v>0.50756791606545404</v>
      </c>
      <c r="I59" s="2">
        <v>0.39798631332814699</v>
      </c>
      <c r="J59" s="2">
        <v>0.56820884346961997</v>
      </c>
    </row>
    <row r="60" spans="1:10" x14ac:dyDescent="0.25">
      <c r="A60" s="2" t="s">
        <v>151</v>
      </c>
      <c r="B60" s="2" t="s">
        <v>84</v>
      </c>
      <c r="C60" s="2">
        <v>0.76901540160179105</v>
      </c>
      <c r="D60" s="2">
        <v>0.90684192255139395</v>
      </c>
      <c r="E60" s="2">
        <v>0.88084489107132002</v>
      </c>
      <c r="F60" s="2">
        <v>0.80989515408873602</v>
      </c>
      <c r="G60" s="2">
        <v>0.89306039735674903</v>
      </c>
      <c r="H60" s="2">
        <v>0.60893860645592202</v>
      </c>
      <c r="I60" s="2">
        <v>0.64520272426307201</v>
      </c>
      <c r="J60" s="2">
        <v>0.41022347286343602</v>
      </c>
    </row>
    <row r="61" spans="1:10" x14ac:dyDescent="0.25">
      <c r="A61" s="2" t="s">
        <v>151</v>
      </c>
      <c r="B61" s="2" t="s">
        <v>85</v>
      </c>
      <c r="C61" s="2">
        <v>1.3020019046962299</v>
      </c>
      <c r="D61" s="2">
        <v>0.94944247975945495</v>
      </c>
      <c r="E61" s="2">
        <v>1.12364655360579</v>
      </c>
      <c r="F61" s="2">
        <v>0.69675105623900901</v>
      </c>
      <c r="G61" s="2">
        <v>0.86949178948998496</v>
      </c>
      <c r="H61" s="2">
        <v>0.68755736574530602</v>
      </c>
      <c r="I61" s="2">
        <v>0.49579651094973098</v>
      </c>
      <c r="J61" s="2">
        <v>0.57002240791916803</v>
      </c>
    </row>
    <row r="62" spans="1:10" x14ac:dyDescent="0.25">
      <c r="A62" s="2" t="s">
        <v>151</v>
      </c>
      <c r="B62" s="2" t="s">
        <v>86</v>
      </c>
      <c r="C62" s="2">
        <v>0.65931971184909299</v>
      </c>
      <c r="D62" s="2">
        <v>0.37345921155065298</v>
      </c>
      <c r="E62" s="2">
        <v>0.64228777773678303</v>
      </c>
      <c r="F62" s="2">
        <v>0.85069397464394603</v>
      </c>
      <c r="G62" s="2">
        <v>0.653060432523489</v>
      </c>
      <c r="H62" s="2">
        <v>0.678620720282197</v>
      </c>
      <c r="I62" s="2">
        <v>0.41999146342277499</v>
      </c>
      <c r="J62" s="2">
        <v>0.49041565507650398</v>
      </c>
    </row>
    <row r="63" spans="1:10" x14ac:dyDescent="0.25">
      <c r="A63" s="2" t="s">
        <v>151</v>
      </c>
      <c r="B63" s="2" t="s">
        <v>87</v>
      </c>
      <c r="C63" s="2">
        <v>0.31923018395900699</v>
      </c>
      <c r="D63" s="2">
        <v>0.27960333973169299</v>
      </c>
      <c r="E63" s="2">
        <v>0.450214743614197</v>
      </c>
      <c r="F63" s="2">
        <v>0.46578780747950099</v>
      </c>
      <c r="G63" s="2">
        <v>0.23439750075340299</v>
      </c>
      <c r="H63" s="2">
        <v>0.58538494631648097</v>
      </c>
      <c r="I63" s="2">
        <v>0.30020931735634798</v>
      </c>
      <c r="J63" s="2">
        <v>0.27953847311437102</v>
      </c>
    </row>
    <row r="64" spans="1:10" x14ac:dyDescent="0.25">
      <c r="A64" s="2" t="s">
        <v>151</v>
      </c>
      <c r="B64" s="2" t="s">
        <v>88</v>
      </c>
      <c r="C64" s="2">
        <v>0.20678527653217299</v>
      </c>
      <c r="D64" s="2">
        <v>0.236214906908572</v>
      </c>
      <c r="E64" s="2">
        <v>0.68435845896601699</v>
      </c>
      <c r="F64" s="2">
        <v>0.80604543909430504</v>
      </c>
      <c r="G64" s="2">
        <v>0.15780103858560299</v>
      </c>
      <c r="H64" s="2">
        <v>0.277593499049544</v>
      </c>
      <c r="I64" s="2">
        <v>0.22421895992010801</v>
      </c>
      <c r="J64" s="2">
        <v>0.17948045860976</v>
      </c>
    </row>
    <row r="65" spans="1:10" x14ac:dyDescent="0.25">
      <c r="A65" s="2" t="s">
        <v>151</v>
      </c>
      <c r="B65" s="2" t="s">
        <v>89</v>
      </c>
      <c r="C65" s="2">
        <v>0.21407131571322699</v>
      </c>
      <c r="D65" s="2">
        <v>0.280291913077235</v>
      </c>
      <c r="E65" s="2">
        <v>0.47725345939397801</v>
      </c>
      <c r="F65" s="2">
        <v>0.312959006987512</v>
      </c>
      <c r="G65" s="2">
        <v>0.24825008586049099</v>
      </c>
      <c r="H65" s="2">
        <v>0.337142567150295</v>
      </c>
      <c r="I65" s="2">
        <v>0.21656902972608799</v>
      </c>
      <c r="J65" s="2">
        <v>0.25205097626894701</v>
      </c>
    </row>
    <row r="66" spans="1:10" x14ac:dyDescent="0.25">
      <c r="A66" s="2" t="s">
        <v>151</v>
      </c>
      <c r="B66" s="2" t="s">
        <v>90</v>
      </c>
      <c r="C66" s="2">
        <v>0.24083680473267999</v>
      </c>
      <c r="D66" s="2">
        <v>0.41379979811608802</v>
      </c>
      <c r="E66" s="2">
        <v>0.287334760650992</v>
      </c>
      <c r="F66" s="2">
        <v>0.245521124452353</v>
      </c>
      <c r="G66" s="2">
        <v>0.20195702090859399</v>
      </c>
      <c r="H66" s="2">
        <v>0.24708465207368099</v>
      </c>
      <c r="I66" s="2">
        <v>0.26084976270794902</v>
      </c>
      <c r="J66" s="2">
        <v>0.26854944881051801</v>
      </c>
    </row>
    <row r="67" spans="1:10" x14ac:dyDescent="0.25">
      <c r="A67" s="2" t="s">
        <v>151</v>
      </c>
      <c r="B67" s="2" t="s">
        <v>91</v>
      </c>
      <c r="C67" s="2">
        <v>0.36784741096198598</v>
      </c>
      <c r="D67" s="2">
        <v>0.19601543899625501</v>
      </c>
      <c r="E67" s="2">
        <v>0.32874739263206698</v>
      </c>
      <c r="F67" s="2">
        <v>0.57745198719203505</v>
      </c>
      <c r="G67" s="2">
        <v>0.21346237044781399</v>
      </c>
      <c r="H67" s="2">
        <v>0.245503010228276</v>
      </c>
      <c r="I67" s="2">
        <v>0.30279662460088702</v>
      </c>
      <c r="J67" s="2">
        <v>0.179598794784397</v>
      </c>
    </row>
    <row r="68" spans="1:10" x14ac:dyDescent="0.25">
      <c r="A68" s="2" t="s">
        <v>151</v>
      </c>
      <c r="B68" s="2" t="s">
        <v>92</v>
      </c>
      <c r="C68" s="2"/>
      <c r="D68" s="2"/>
      <c r="E68" s="2"/>
      <c r="F68" s="2"/>
      <c r="G68" s="2"/>
      <c r="H68" s="2">
        <v>0.443475926294923</v>
      </c>
      <c r="I68" s="2">
        <v>0.227772048674524</v>
      </c>
      <c r="J68" s="2">
        <v>0.198320974595845</v>
      </c>
    </row>
    <row r="69" spans="1:10" x14ac:dyDescent="0.25">
      <c r="A69" s="2" t="s">
        <v>151</v>
      </c>
      <c r="B69" s="2" t="s">
        <v>93</v>
      </c>
      <c r="C69" s="2">
        <v>0.18605382647365301</v>
      </c>
      <c r="D69" s="2">
        <v>0.24051866494119201</v>
      </c>
      <c r="E69" s="2">
        <v>0.55985972285270702</v>
      </c>
      <c r="F69" s="2">
        <v>0.18429997144266999</v>
      </c>
      <c r="G69" s="2">
        <v>0.173688435461372</v>
      </c>
      <c r="H69" s="2">
        <v>0.385486520826817</v>
      </c>
      <c r="I69" s="2">
        <v>0.23019069340080001</v>
      </c>
      <c r="J69" s="2">
        <v>0.161443371325731</v>
      </c>
    </row>
    <row r="70" spans="1:10" x14ac:dyDescent="0.25">
      <c r="A70" s="2" t="s">
        <v>151</v>
      </c>
      <c r="B70" s="2" t="s">
        <v>94</v>
      </c>
      <c r="C70" s="2">
        <v>0.21787281148135701</v>
      </c>
      <c r="D70" s="2">
        <v>0.18855937523767399</v>
      </c>
      <c r="E70" s="2">
        <v>0.32148102764040198</v>
      </c>
      <c r="F70" s="2">
        <v>0.275988527573645</v>
      </c>
      <c r="G70" s="2">
        <v>0.14037599321454799</v>
      </c>
      <c r="H70" s="2">
        <v>0.219255266711116</v>
      </c>
      <c r="I70" s="2">
        <v>0.216035614721477</v>
      </c>
      <c r="J70" s="2">
        <v>0.172215281054378</v>
      </c>
    </row>
    <row r="71" spans="1:10" x14ac:dyDescent="0.25">
      <c r="A71" s="2" t="s">
        <v>151</v>
      </c>
      <c r="B71" s="2" t="s">
        <v>95</v>
      </c>
      <c r="C71" s="2">
        <v>0.54454654455184903</v>
      </c>
      <c r="D71" s="2">
        <v>0.76478039845824197</v>
      </c>
      <c r="E71" s="2">
        <v>0.167064392007887</v>
      </c>
      <c r="F71" s="2">
        <v>0.104936759453267</v>
      </c>
      <c r="G71" s="2">
        <v>0.186131719965488</v>
      </c>
      <c r="H71" s="2">
        <v>0.19857927691191399</v>
      </c>
      <c r="I71" s="2">
        <v>0.31918990425765498</v>
      </c>
      <c r="J71" s="2">
        <v>0.14160197461023899</v>
      </c>
    </row>
    <row r="72" spans="1:10" x14ac:dyDescent="0.25">
      <c r="A72" s="2" t="s">
        <v>151</v>
      </c>
      <c r="B72" s="2" t="s">
        <v>96</v>
      </c>
      <c r="C72" s="2">
        <v>0.22447246592491901</v>
      </c>
      <c r="D72" s="2">
        <v>0.28785897884517903</v>
      </c>
      <c r="E72" s="2">
        <v>0.282274885103106</v>
      </c>
      <c r="F72" s="2">
        <v>0.109424046240747</v>
      </c>
      <c r="G72" s="2">
        <v>0.130048592109233</v>
      </c>
      <c r="H72" s="2">
        <v>0.140759162604809</v>
      </c>
      <c r="I72" s="2">
        <v>0.35097731743007898</v>
      </c>
      <c r="J72" s="2">
        <v>0.138687691651285</v>
      </c>
    </row>
    <row r="73" spans="1:10" x14ac:dyDescent="0.25">
      <c r="A73" s="2" t="s">
        <v>151</v>
      </c>
      <c r="B73" s="2" t="s">
        <v>97</v>
      </c>
      <c r="C73" s="2">
        <v>0.58116889558732499</v>
      </c>
      <c r="D73" s="2">
        <v>1.3714191503822799</v>
      </c>
      <c r="E73" s="2">
        <v>0.23675584234297301</v>
      </c>
      <c r="F73" s="2">
        <v>0.329782697372139</v>
      </c>
      <c r="G73" s="2">
        <v>8.9960510376840802E-2</v>
      </c>
      <c r="H73" s="2">
        <v>8.9594005839899196E-2</v>
      </c>
      <c r="I73" s="2">
        <v>0.207546027377248</v>
      </c>
      <c r="J73" s="2">
        <v>0.18247938714921499</v>
      </c>
    </row>
    <row r="74" spans="1:10" x14ac:dyDescent="0.25">
      <c r="A74" s="2" t="s">
        <v>151</v>
      </c>
      <c r="B74" s="2" t="s">
        <v>98</v>
      </c>
      <c r="C74" s="2">
        <v>2.57335719652474E-2</v>
      </c>
      <c r="D74" s="2">
        <v>0.95169330015778497</v>
      </c>
      <c r="E74" s="2">
        <v>0.18722718814387901</v>
      </c>
      <c r="F74" s="2">
        <v>0.191771343816072</v>
      </c>
      <c r="G74" s="2">
        <v>0.31372357625514302</v>
      </c>
      <c r="H74" s="2">
        <v>0.33737388439476501</v>
      </c>
      <c r="I74" s="2">
        <v>0.36985815968364499</v>
      </c>
      <c r="J74" s="2">
        <v>0.17658639699220699</v>
      </c>
    </row>
    <row r="77" spans="1:10" x14ac:dyDescent="0.25">
      <c r="A77" s="31" t="s">
        <v>79</v>
      </c>
      <c r="B77" s="31"/>
      <c r="C77" s="31"/>
      <c r="D77" s="31"/>
      <c r="E77" s="31"/>
      <c r="F77" s="31"/>
      <c r="G77" s="31"/>
      <c r="H77" s="31"/>
      <c r="I77" s="31"/>
      <c r="J77" s="31"/>
    </row>
    <row r="78" spans="1:10" x14ac:dyDescent="0.25">
      <c r="A78" s="4" t="s">
        <v>64</v>
      </c>
      <c r="B78" s="4" t="s">
        <v>5</v>
      </c>
      <c r="C78" s="4" t="s">
        <v>65</v>
      </c>
      <c r="D78" s="4" t="s">
        <v>66</v>
      </c>
      <c r="E78" s="4" t="s">
        <v>67</v>
      </c>
      <c r="F78" s="4" t="s">
        <v>68</v>
      </c>
      <c r="G78" s="4" t="s">
        <v>69</v>
      </c>
      <c r="H78" s="4" t="s">
        <v>70</v>
      </c>
      <c r="I78" s="4" t="s">
        <v>71</v>
      </c>
      <c r="J78" s="4" t="s">
        <v>72</v>
      </c>
    </row>
    <row r="79" spans="1:10" x14ac:dyDescent="0.25">
      <c r="A79" s="3" t="s">
        <v>150</v>
      </c>
      <c r="B79" s="3" t="s">
        <v>83</v>
      </c>
      <c r="C79" s="3">
        <v>49080</v>
      </c>
      <c r="D79" s="3">
        <v>51855</v>
      </c>
      <c r="E79" s="3">
        <v>56713</v>
      </c>
      <c r="F79" s="3">
        <v>61951</v>
      </c>
      <c r="G79" s="3">
        <v>68202</v>
      </c>
      <c r="H79" s="3">
        <v>73878</v>
      </c>
      <c r="I79" s="3">
        <v>77424</v>
      </c>
      <c r="J79" s="3">
        <v>81702</v>
      </c>
    </row>
    <row r="80" spans="1:10" x14ac:dyDescent="0.25">
      <c r="A80" s="3" t="s">
        <v>150</v>
      </c>
      <c r="B80" s="3" t="s">
        <v>84</v>
      </c>
      <c r="C80" s="3">
        <v>71828</v>
      </c>
      <c r="D80" s="3">
        <v>74789</v>
      </c>
      <c r="E80" s="3">
        <v>79157</v>
      </c>
      <c r="F80" s="3">
        <v>85618</v>
      </c>
      <c r="G80" s="3">
        <v>95738</v>
      </c>
      <c r="H80" s="3">
        <v>95524</v>
      </c>
      <c r="I80" s="3">
        <v>118549</v>
      </c>
      <c r="J80" s="3">
        <v>123977</v>
      </c>
    </row>
    <row r="81" spans="1:10" x14ac:dyDescent="0.25">
      <c r="A81" s="3" t="s">
        <v>150</v>
      </c>
      <c r="B81" s="3" t="s">
        <v>85</v>
      </c>
      <c r="C81" s="3">
        <v>121056</v>
      </c>
      <c r="D81" s="3">
        <v>125971</v>
      </c>
      <c r="E81" s="3">
        <v>141029</v>
      </c>
      <c r="F81" s="3">
        <v>149511</v>
      </c>
      <c r="G81" s="3">
        <v>169809</v>
      </c>
      <c r="H81" s="3">
        <v>190129</v>
      </c>
      <c r="I81" s="3">
        <v>216326</v>
      </c>
      <c r="J81" s="3">
        <v>231679</v>
      </c>
    </row>
    <row r="82" spans="1:10" x14ac:dyDescent="0.25">
      <c r="A82" s="3" t="s">
        <v>150</v>
      </c>
      <c r="B82" s="3" t="s">
        <v>86</v>
      </c>
      <c r="C82" s="3">
        <v>69308</v>
      </c>
      <c r="D82" s="3">
        <v>71979</v>
      </c>
      <c r="E82" s="3">
        <v>80117</v>
      </c>
      <c r="F82" s="3">
        <v>81642</v>
      </c>
      <c r="G82" s="3">
        <v>83837</v>
      </c>
      <c r="H82" s="3">
        <v>92438</v>
      </c>
      <c r="I82" s="3">
        <v>100531</v>
      </c>
      <c r="J82" s="3">
        <v>108888</v>
      </c>
    </row>
    <row r="83" spans="1:10" x14ac:dyDescent="0.25">
      <c r="A83" s="3" t="s">
        <v>150</v>
      </c>
      <c r="B83" s="3" t="s">
        <v>87</v>
      </c>
      <c r="C83" s="3">
        <v>171209</v>
      </c>
      <c r="D83" s="3">
        <v>198703</v>
      </c>
      <c r="E83" s="3">
        <v>202159</v>
      </c>
      <c r="F83" s="3">
        <v>205384</v>
      </c>
      <c r="G83" s="3">
        <v>226498</v>
      </c>
      <c r="H83" s="3">
        <v>234450</v>
      </c>
      <c r="I83" s="3">
        <v>271330</v>
      </c>
      <c r="J83" s="3">
        <v>307901</v>
      </c>
    </row>
    <row r="84" spans="1:10" x14ac:dyDescent="0.25">
      <c r="A84" s="3" t="s">
        <v>150</v>
      </c>
      <c r="B84" s="3" t="s">
        <v>88</v>
      </c>
      <c r="C84" s="3">
        <v>454190</v>
      </c>
      <c r="D84" s="3">
        <v>494086</v>
      </c>
      <c r="E84" s="3">
        <v>535308</v>
      </c>
      <c r="F84" s="3">
        <v>552114</v>
      </c>
      <c r="G84" s="3">
        <v>593707</v>
      </c>
      <c r="H84" s="3">
        <v>613781</v>
      </c>
      <c r="I84" s="3">
        <v>665484</v>
      </c>
      <c r="J84" s="3">
        <v>694338</v>
      </c>
    </row>
    <row r="85" spans="1:10" x14ac:dyDescent="0.25">
      <c r="A85" s="3" t="s">
        <v>150</v>
      </c>
      <c r="B85" s="3" t="s">
        <v>89</v>
      </c>
      <c r="C85" s="3">
        <v>1725813</v>
      </c>
      <c r="D85" s="3">
        <v>1838294</v>
      </c>
      <c r="E85" s="3">
        <v>1955765</v>
      </c>
      <c r="F85" s="3">
        <v>2118042</v>
      </c>
      <c r="G85" s="3">
        <v>2159589</v>
      </c>
      <c r="H85" s="3">
        <v>2276833</v>
      </c>
      <c r="I85" s="3">
        <v>2639157</v>
      </c>
      <c r="J85" s="3">
        <v>2743447</v>
      </c>
    </row>
    <row r="86" spans="1:10" x14ac:dyDescent="0.25">
      <c r="A86" s="3" t="s">
        <v>150</v>
      </c>
      <c r="B86" s="3" t="s">
        <v>90</v>
      </c>
      <c r="C86" s="3">
        <v>228060</v>
      </c>
      <c r="D86" s="3">
        <v>243916</v>
      </c>
      <c r="E86" s="3">
        <v>262360</v>
      </c>
      <c r="F86" s="3">
        <v>277657</v>
      </c>
      <c r="G86" s="3">
        <v>292801</v>
      </c>
      <c r="H86" s="3">
        <v>306723</v>
      </c>
      <c r="I86" s="3">
        <v>341306</v>
      </c>
      <c r="J86" s="3">
        <v>359966</v>
      </c>
    </row>
    <row r="87" spans="1:10" x14ac:dyDescent="0.25">
      <c r="A87" s="3" t="s">
        <v>150</v>
      </c>
      <c r="B87" s="3" t="s">
        <v>91</v>
      </c>
      <c r="C87" s="3">
        <v>261675</v>
      </c>
      <c r="D87" s="3">
        <v>295153</v>
      </c>
      <c r="E87" s="3">
        <v>305173</v>
      </c>
      <c r="F87" s="3">
        <v>330011</v>
      </c>
      <c r="G87" s="3">
        <v>339043</v>
      </c>
      <c r="H87" s="3">
        <v>354997</v>
      </c>
      <c r="I87" s="3">
        <v>387202</v>
      </c>
      <c r="J87" s="3">
        <v>421566</v>
      </c>
    </row>
    <row r="88" spans="1:10" x14ac:dyDescent="0.25">
      <c r="A88" s="3" t="s">
        <v>150</v>
      </c>
      <c r="B88" s="3" t="s">
        <v>92</v>
      </c>
      <c r="C88" s="3"/>
      <c r="D88" s="3"/>
      <c r="E88" s="3"/>
      <c r="F88" s="3"/>
      <c r="G88" s="3"/>
      <c r="H88" s="3">
        <v>163797</v>
      </c>
      <c r="I88" s="3">
        <v>178517</v>
      </c>
      <c r="J88" s="3">
        <v>191481</v>
      </c>
    </row>
    <row r="89" spans="1:10" x14ac:dyDescent="0.25">
      <c r="A89" s="3" t="s">
        <v>150</v>
      </c>
      <c r="B89" s="3" t="s">
        <v>93</v>
      </c>
      <c r="C89" s="3">
        <v>525487</v>
      </c>
      <c r="D89" s="3">
        <v>561520</v>
      </c>
      <c r="E89" s="3">
        <v>574877</v>
      </c>
      <c r="F89" s="3">
        <v>613026</v>
      </c>
      <c r="G89" s="3">
        <v>660547</v>
      </c>
      <c r="H89" s="3">
        <v>530077</v>
      </c>
      <c r="I89" s="3">
        <v>560984</v>
      </c>
      <c r="J89" s="3">
        <v>580333</v>
      </c>
    </row>
    <row r="90" spans="1:10" x14ac:dyDescent="0.25">
      <c r="A90" s="3" t="s">
        <v>150</v>
      </c>
      <c r="B90" s="3" t="s">
        <v>94</v>
      </c>
      <c r="C90" s="3">
        <v>252474</v>
      </c>
      <c r="D90" s="3">
        <v>267972</v>
      </c>
      <c r="E90" s="3">
        <v>278190</v>
      </c>
      <c r="F90" s="3">
        <v>296320</v>
      </c>
      <c r="G90" s="3">
        <v>308703</v>
      </c>
      <c r="H90" s="3">
        <v>326419</v>
      </c>
      <c r="I90" s="3">
        <v>336166</v>
      </c>
      <c r="J90" s="3">
        <v>363123</v>
      </c>
    </row>
    <row r="91" spans="1:10" x14ac:dyDescent="0.25">
      <c r="A91" s="3" t="s">
        <v>150</v>
      </c>
      <c r="B91" s="3" t="s">
        <v>95</v>
      </c>
      <c r="C91" s="3">
        <v>100412</v>
      </c>
      <c r="D91" s="3">
        <v>109661</v>
      </c>
      <c r="E91" s="3">
        <v>114880</v>
      </c>
      <c r="F91" s="3">
        <v>123559</v>
      </c>
      <c r="G91" s="3">
        <v>126635</v>
      </c>
      <c r="H91" s="3">
        <v>131217</v>
      </c>
      <c r="I91" s="3">
        <v>138703</v>
      </c>
      <c r="J91" s="3">
        <v>147242</v>
      </c>
    </row>
    <row r="92" spans="1:10" x14ac:dyDescent="0.25">
      <c r="A92" s="3" t="s">
        <v>150</v>
      </c>
      <c r="B92" s="3" t="s">
        <v>96</v>
      </c>
      <c r="C92" s="3">
        <v>218731</v>
      </c>
      <c r="D92" s="3">
        <v>233296</v>
      </c>
      <c r="E92" s="3">
        <v>246694</v>
      </c>
      <c r="F92" s="3">
        <v>262553</v>
      </c>
      <c r="G92" s="3">
        <v>273429</v>
      </c>
      <c r="H92" s="3">
        <v>287582</v>
      </c>
      <c r="I92" s="3">
        <v>296815</v>
      </c>
      <c r="J92" s="3">
        <v>325893</v>
      </c>
    </row>
    <row r="93" spans="1:10" x14ac:dyDescent="0.25">
      <c r="A93" s="3" t="s">
        <v>150</v>
      </c>
      <c r="B93" s="3" t="s">
        <v>97</v>
      </c>
      <c r="C93" s="3">
        <v>28214</v>
      </c>
      <c r="D93" s="3">
        <v>29961</v>
      </c>
      <c r="E93" s="3">
        <v>32462</v>
      </c>
      <c r="F93" s="3">
        <v>33593</v>
      </c>
      <c r="G93" s="3">
        <v>35586</v>
      </c>
      <c r="H93" s="3">
        <v>37198</v>
      </c>
      <c r="I93" s="3">
        <v>40498</v>
      </c>
      <c r="J93" s="3">
        <v>40567</v>
      </c>
    </row>
    <row r="94" spans="1:10" x14ac:dyDescent="0.25">
      <c r="A94" s="3" t="s">
        <v>150</v>
      </c>
      <c r="B94" s="3" t="s">
        <v>98</v>
      </c>
      <c r="C94" s="3">
        <v>47553</v>
      </c>
      <c r="D94" s="3">
        <v>49805</v>
      </c>
      <c r="E94" s="3">
        <v>53370</v>
      </c>
      <c r="F94" s="3">
        <v>52186</v>
      </c>
      <c r="G94" s="3">
        <v>58305</v>
      </c>
      <c r="H94" s="3">
        <v>58639</v>
      </c>
      <c r="I94" s="3">
        <v>65084</v>
      </c>
      <c r="J94" s="3">
        <v>69273</v>
      </c>
    </row>
    <row r="95" spans="1:10" x14ac:dyDescent="0.25">
      <c r="A95" s="3" t="s">
        <v>151</v>
      </c>
      <c r="B95" s="3" t="s">
        <v>83</v>
      </c>
      <c r="C95" s="3">
        <v>855</v>
      </c>
      <c r="D95" s="3">
        <v>2269</v>
      </c>
      <c r="E95" s="3">
        <v>4454</v>
      </c>
      <c r="F95" s="3">
        <v>5064</v>
      </c>
      <c r="G95" s="3">
        <v>3962</v>
      </c>
      <c r="H95" s="3">
        <v>4107</v>
      </c>
      <c r="I95" s="3">
        <v>3873</v>
      </c>
      <c r="J95" s="3">
        <v>5055</v>
      </c>
    </row>
    <row r="96" spans="1:10" x14ac:dyDescent="0.25">
      <c r="A96" s="3" t="s">
        <v>151</v>
      </c>
      <c r="B96" s="3" t="s">
        <v>84</v>
      </c>
      <c r="C96" s="3">
        <v>1636</v>
      </c>
      <c r="D96" s="3">
        <v>4106</v>
      </c>
      <c r="E96" s="3">
        <v>3628</v>
      </c>
      <c r="F96" s="3">
        <v>4551</v>
      </c>
      <c r="G96" s="3">
        <v>4940</v>
      </c>
      <c r="H96" s="3">
        <v>5957</v>
      </c>
      <c r="I96" s="3">
        <v>6328</v>
      </c>
      <c r="J96" s="3">
        <v>5011</v>
      </c>
    </row>
    <row r="97" spans="1:10" x14ac:dyDescent="0.25">
      <c r="A97" s="3" t="s">
        <v>151</v>
      </c>
      <c r="B97" s="3" t="s">
        <v>85</v>
      </c>
      <c r="C97" s="3">
        <v>9470</v>
      </c>
      <c r="D97" s="3">
        <v>5606</v>
      </c>
      <c r="E97" s="3">
        <v>12608</v>
      </c>
      <c r="F97" s="3">
        <v>11646</v>
      </c>
      <c r="G97" s="3">
        <v>10633</v>
      </c>
      <c r="H97" s="3">
        <v>12420</v>
      </c>
      <c r="I97" s="3">
        <v>9515</v>
      </c>
      <c r="J97" s="3">
        <v>12694</v>
      </c>
    </row>
    <row r="98" spans="1:10" x14ac:dyDescent="0.25">
      <c r="A98" s="3" t="s">
        <v>151</v>
      </c>
      <c r="B98" s="3" t="s">
        <v>86</v>
      </c>
      <c r="C98" s="3">
        <v>2045</v>
      </c>
      <c r="D98" s="3">
        <v>1005</v>
      </c>
      <c r="E98" s="3">
        <v>3078</v>
      </c>
      <c r="F98" s="3">
        <v>3386</v>
      </c>
      <c r="G98" s="3">
        <v>3750</v>
      </c>
      <c r="H98" s="3">
        <v>5239</v>
      </c>
      <c r="I98" s="3">
        <v>3315</v>
      </c>
      <c r="J98" s="3">
        <v>4682</v>
      </c>
    </row>
    <row r="99" spans="1:10" x14ac:dyDescent="0.25">
      <c r="A99" s="3" t="s">
        <v>151</v>
      </c>
      <c r="B99" s="3" t="s">
        <v>87</v>
      </c>
      <c r="C99" s="3">
        <v>2176</v>
      </c>
      <c r="D99" s="3">
        <v>3051</v>
      </c>
      <c r="E99" s="3">
        <v>4397</v>
      </c>
      <c r="F99" s="3">
        <v>5447</v>
      </c>
      <c r="G99" s="3">
        <v>4280</v>
      </c>
      <c r="H99" s="3">
        <v>10927</v>
      </c>
      <c r="I99" s="3">
        <v>7113</v>
      </c>
      <c r="J99" s="3">
        <v>5589</v>
      </c>
    </row>
    <row r="100" spans="1:10" x14ac:dyDescent="0.25">
      <c r="A100" s="3" t="s">
        <v>151</v>
      </c>
      <c r="B100" s="3" t="s">
        <v>88</v>
      </c>
      <c r="C100" s="3">
        <v>7125</v>
      </c>
      <c r="D100" s="3">
        <v>8296</v>
      </c>
      <c r="E100" s="3">
        <v>15222</v>
      </c>
      <c r="F100" s="3">
        <v>15694</v>
      </c>
      <c r="G100" s="3">
        <v>6910</v>
      </c>
      <c r="H100" s="3">
        <v>14346</v>
      </c>
      <c r="I100" s="3">
        <v>16641</v>
      </c>
      <c r="J100" s="3">
        <v>13349</v>
      </c>
    </row>
    <row r="101" spans="1:10" x14ac:dyDescent="0.25">
      <c r="A101" s="3" t="s">
        <v>151</v>
      </c>
      <c r="B101" s="3" t="s">
        <v>89</v>
      </c>
      <c r="C101" s="3">
        <v>56260</v>
      </c>
      <c r="D101" s="3">
        <v>80271</v>
      </c>
      <c r="E101" s="3">
        <v>93830</v>
      </c>
      <c r="F101" s="3">
        <v>103885</v>
      </c>
      <c r="G101" s="3">
        <v>89628</v>
      </c>
      <c r="H101" s="3">
        <v>128827</v>
      </c>
      <c r="I101" s="3">
        <v>106731</v>
      </c>
      <c r="J101" s="3">
        <v>126478</v>
      </c>
    </row>
    <row r="102" spans="1:10" x14ac:dyDescent="0.25">
      <c r="A102" s="3" t="s">
        <v>151</v>
      </c>
      <c r="B102" s="3" t="s">
        <v>90</v>
      </c>
      <c r="C102" s="3">
        <v>4594</v>
      </c>
      <c r="D102" s="3">
        <v>8266</v>
      </c>
      <c r="E102" s="3">
        <v>4767</v>
      </c>
      <c r="F102" s="3">
        <v>4956</v>
      </c>
      <c r="G102" s="3">
        <v>4487</v>
      </c>
      <c r="H102" s="3">
        <v>6067</v>
      </c>
      <c r="I102" s="3">
        <v>6764</v>
      </c>
      <c r="J102" s="3">
        <v>9180</v>
      </c>
    </row>
    <row r="103" spans="1:10" x14ac:dyDescent="0.25">
      <c r="A103" s="3" t="s">
        <v>151</v>
      </c>
      <c r="B103" s="3" t="s">
        <v>91</v>
      </c>
      <c r="C103" s="3">
        <v>6765</v>
      </c>
      <c r="D103" s="3">
        <v>3806</v>
      </c>
      <c r="E103" s="3">
        <v>9356</v>
      </c>
      <c r="F103" s="3">
        <v>7655</v>
      </c>
      <c r="G103" s="3">
        <v>4284</v>
      </c>
      <c r="H103" s="3">
        <v>6502</v>
      </c>
      <c r="I103" s="3">
        <v>10359</v>
      </c>
      <c r="J103" s="3">
        <v>6285</v>
      </c>
    </row>
    <row r="104" spans="1:10" x14ac:dyDescent="0.25">
      <c r="A104" s="3" t="s">
        <v>151</v>
      </c>
      <c r="B104" s="3" t="s">
        <v>92</v>
      </c>
      <c r="C104" s="3"/>
      <c r="D104" s="3"/>
      <c r="E104" s="3"/>
      <c r="F104" s="3"/>
      <c r="G104" s="3"/>
      <c r="H104" s="3">
        <v>3458</v>
      </c>
      <c r="I104" s="3">
        <v>1815</v>
      </c>
      <c r="J104" s="3">
        <v>1944</v>
      </c>
    </row>
    <row r="105" spans="1:10" x14ac:dyDescent="0.25">
      <c r="A105" s="3" t="s">
        <v>151</v>
      </c>
      <c r="B105" s="3" t="s">
        <v>93</v>
      </c>
      <c r="C105" s="3">
        <v>9126</v>
      </c>
      <c r="D105" s="3">
        <v>11522</v>
      </c>
      <c r="E105" s="3">
        <v>19420</v>
      </c>
      <c r="F105" s="3">
        <v>10371</v>
      </c>
      <c r="G105" s="3">
        <v>10741</v>
      </c>
      <c r="H105" s="3">
        <v>17480</v>
      </c>
      <c r="I105" s="3">
        <v>14040</v>
      </c>
      <c r="J105" s="3">
        <v>8798</v>
      </c>
    </row>
    <row r="106" spans="1:10" x14ac:dyDescent="0.25">
      <c r="A106" s="3" t="s">
        <v>151</v>
      </c>
      <c r="B106" s="3" t="s">
        <v>94</v>
      </c>
      <c r="C106" s="3">
        <v>2396</v>
      </c>
      <c r="D106" s="3">
        <v>2500</v>
      </c>
      <c r="E106" s="3">
        <v>4597</v>
      </c>
      <c r="F106" s="3">
        <v>2611</v>
      </c>
      <c r="G106" s="3">
        <v>2346</v>
      </c>
      <c r="H106" s="3">
        <v>4827</v>
      </c>
      <c r="I106" s="3">
        <v>4575</v>
      </c>
      <c r="J106" s="3">
        <v>3940</v>
      </c>
    </row>
    <row r="107" spans="1:10" x14ac:dyDescent="0.25">
      <c r="A107" s="3" t="s">
        <v>151</v>
      </c>
      <c r="B107" s="3" t="s">
        <v>95</v>
      </c>
      <c r="C107" s="3">
        <v>1099</v>
      </c>
      <c r="D107" s="3">
        <v>2631</v>
      </c>
      <c r="E107" s="3">
        <v>857</v>
      </c>
      <c r="F107" s="3">
        <v>575</v>
      </c>
      <c r="G107" s="3">
        <v>745</v>
      </c>
      <c r="H107" s="3">
        <v>1576</v>
      </c>
      <c r="I107" s="3">
        <v>2355</v>
      </c>
      <c r="J107" s="3">
        <v>1063</v>
      </c>
    </row>
    <row r="108" spans="1:10" x14ac:dyDescent="0.25">
      <c r="A108" s="3" t="s">
        <v>151</v>
      </c>
      <c r="B108" s="3" t="s">
        <v>96</v>
      </c>
      <c r="C108" s="3">
        <v>1997</v>
      </c>
      <c r="D108" s="3">
        <v>3379</v>
      </c>
      <c r="E108" s="3">
        <v>2941</v>
      </c>
      <c r="F108" s="3">
        <v>1110</v>
      </c>
      <c r="G108" s="3">
        <v>1226</v>
      </c>
      <c r="H108" s="3">
        <v>1348</v>
      </c>
      <c r="I108" s="3">
        <v>6236</v>
      </c>
      <c r="J108" s="3">
        <v>2018</v>
      </c>
    </row>
    <row r="109" spans="1:10" x14ac:dyDescent="0.25">
      <c r="A109" s="3" t="s">
        <v>151</v>
      </c>
      <c r="B109" s="3" t="s">
        <v>97</v>
      </c>
      <c r="C109" s="3">
        <v>462</v>
      </c>
      <c r="D109" s="3">
        <v>881</v>
      </c>
      <c r="E109" s="3">
        <v>180</v>
      </c>
      <c r="F109" s="3">
        <v>256</v>
      </c>
      <c r="G109" s="3">
        <v>43</v>
      </c>
      <c r="H109" s="3">
        <v>46</v>
      </c>
      <c r="I109" s="3">
        <v>321</v>
      </c>
      <c r="J109" s="3">
        <v>203</v>
      </c>
    </row>
    <row r="110" spans="1:10" x14ac:dyDescent="0.25">
      <c r="A110" s="3" t="s">
        <v>151</v>
      </c>
      <c r="B110" s="3" t="s">
        <v>98</v>
      </c>
      <c r="C110" s="3">
        <v>20</v>
      </c>
      <c r="D110" s="3">
        <v>712</v>
      </c>
      <c r="E110" s="3">
        <v>305</v>
      </c>
      <c r="F110" s="3">
        <v>323</v>
      </c>
      <c r="G110" s="3">
        <v>500</v>
      </c>
      <c r="H110" s="3">
        <v>933</v>
      </c>
      <c r="I110" s="3">
        <v>1214</v>
      </c>
      <c r="J110" s="3">
        <v>428</v>
      </c>
    </row>
    <row r="113" spans="1:10" x14ac:dyDescent="0.25">
      <c r="A113" s="31" t="s">
        <v>80</v>
      </c>
      <c r="B113" s="31"/>
      <c r="C113" s="31"/>
      <c r="D113" s="31"/>
      <c r="E113" s="31"/>
      <c r="F113" s="31"/>
      <c r="G113" s="31"/>
      <c r="H113" s="31"/>
      <c r="I113" s="31"/>
      <c r="J113" s="31"/>
    </row>
    <row r="114" spans="1:10" x14ac:dyDescent="0.25">
      <c r="A114" s="4" t="s">
        <v>64</v>
      </c>
      <c r="B114" s="4" t="s">
        <v>5</v>
      </c>
      <c r="C114" s="4" t="s">
        <v>65</v>
      </c>
      <c r="D114" s="4" t="s">
        <v>66</v>
      </c>
      <c r="E114" s="4" t="s">
        <v>67</v>
      </c>
      <c r="F114" s="4" t="s">
        <v>68</v>
      </c>
      <c r="G114" s="4" t="s">
        <v>69</v>
      </c>
      <c r="H114" s="4" t="s">
        <v>70</v>
      </c>
      <c r="I114" s="4" t="s">
        <v>71</v>
      </c>
      <c r="J114" s="4" t="s">
        <v>72</v>
      </c>
    </row>
    <row r="115" spans="1:10" x14ac:dyDescent="0.25">
      <c r="A115" s="3" t="s">
        <v>150</v>
      </c>
      <c r="B115" s="3" t="s">
        <v>83</v>
      </c>
      <c r="C115" s="3">
        <v>754</v>
      </c>
      <c r="D115" s="3">
        <v>710</v>
      </c>
      <c r="E115" s="3">
        <v>2112</v>
      </c>
      <c r="F115" s="3">
        <v>2429</v>
      </c>
      <c r="G115" s="3">
        <v>823</v>
      </c>
      <c r="H115" s="3">
        <v>2477</v>
      </c>
      <c r="I115" s="3">
        <v>2179</v>
      </c>
      <c r="J115" s="3">
        <v>2546</v>
      </c>
    </row>
    <row r="116" spans="1:10" x14ac:dyDescent="0.25">
      <c r="A116" s="3" t="s">
        <v>150</v>
      </c>
      <c r="B116" s="3" t="s">
        <v>84</v>
      </c>
      <c r="C116" s="3">
        <v>1445</v>
      </c>
      <c r="D116" s="3">
        <v>1250</v>
      </c>
      <c r="E116" s="3">
        <v>3544</v>
      </c>
      <c r="F116" s="3">
        <v>2650</v>
      </c>
      <c r="G116" s="3">
        <v>2428</v>
      </c>
      <c r="H116" s="3">
        <v>2780</v>
      </c>
      <c r="I116" s="3">
        <v>2504</v>
      </c>
      <c r="J116" s="3">
        <v>2689</v>
      </c>
    </row>
    <row r="117" spans="1:10" x14ac:dyDescent="0.25">
      <c r="A117" s="3" t="s">
        <v>150</v>
      </c>
      <c r="B117" s="3" t="s">
        <v>85</v>
      </c>
      <c r="C117" s="3">
        <v>1826</v>
      </c>
      <c r="D117" s="3">
        <v>1769</v>
      </c>
      <c r="E117" s="3">
        <v>3614</v>
      </c>
      <c r="F117" s="3">
        <v>2082</v>
      </c>
      <c r="G117" s="3">
        <v>1911</v>
      </c>
      <c r="H117" s="3">
        <v>2454</v>
      </c>
      <c r="I117" s="3">
        <v>2288</v>
      </c>
      <c r="J117" s="3">
        <v>2912</v>
      </c>
    </row>
    <row r="118" spans="1:10" x14ac:dyDescent="0.25">
      <c r="A118" s="3" t="s">
        <v>150</v>
      </c>
      <c r="B118" s="3" t="s">
        <v>86</v>
      </c>
      <c r="C118" s="3">
        <v>1793</v>
      </c>
      <c r="D118" s="3">
        <v>1520</v>
      </c>
      <c r="E118" s="3">
        <v>2721</v>
      </c>
      <c r="F118" s="3">
        <v>2202</v>
      </c>
      <c r="G118" s="3">
        <v>3834</v>
      </c>
      <c r="H118" s="3">
        <v>2092</v>
      </c>
      <c r="I118" s="3">
        <v>2333</v>
      </c>
      <c r="J118" s="3">
        <v>3073</v>
      </c>
    </row>
    <row r="119" spans="1:10" x14ac:dyDescent="0.25">
      <c r="A119" s="3" t="s">
        <v>150</v>
      </c>
      <c r="B119" s="3" t="s">
        <v>87</v>
      </c>
      <c r="C119" s="3">
        <v>3228</v>
      </c>
      <c r="D119" s="3">
        <v>3169</v>
      </c>
      <c r="E119" s="3">
        <v>2366</v>
      </c>
      <c r="F119" s="3">
        <v>2959</v>
      </c>
      <c r="G119" s="3">
        <v>3677</v>
      </c>
      <c r="H119" s="3">
        <v>3002</v>
      </c>
      <c r="I119" s="3">
        <v>2644</v>
      </c>
      <c r="J119" s="3">
        <v>2895</v>
      </c>
    </row>
    <row r="120" spans="1:10" x14ac:dyDescent="0.25">
      <c r="A120" s="3" t="s">
        <v>150</v>
      </c>
      <c r="B120" s="3" t="s">
        <v>88</v>
      </c>
      <c r="C120" s="3">
        <v>7536</v>
      </c>
      <c r="D120" s="3">
        <v>7800</v>
      </c>
      <c r="E120" s="3">
        <v>4493</v>
      </c>
      <c r="F120" s="3">
        <v>6335</v>
      </c>
      <c r="G120" s="3">
        <v>8878</v>
      </c>
      <c r="H120" s="3">
        <v>6432</v>
      </c>
      <c r="I120" s="3">
        <v>6206</v>
      </c>
      <c r="J120" s="3">
        <v>7222</v>
      </c>
    </row>
    <row r="121" spans="1:10" x14ac:dyDescent="0.25">
      <c r="A121" s="3" t="s">
        <v>150</v>
      </c>
      <c r="B121" s="3" t="s">
        <v>89</v>
      </c>
      <c r="C121" s="3">
        <v>13345</v>
      </c>
      <c r="D121" s="3">
        <v>12949</v>
      </c>
      <c r="E121" s="3">
        <v>7408</v>
      </c>
      <c r="F121" s="3">
        <v>10423</v>
      </c>
      <c r="G121" s="3">
        <v>16962</v>
      </c>
      <c r="H121" s="3">
        <v>12851</v>
      </c>
      <c r="I121" s="3">
        <v>12687</v>
      </c>
      <c r="J121" s="3">
        <v>12603</v>
      </c>
    </row>
    <row r="122" spans="1:10" x14ac:dyDescent="0.25">
      <c r="A122" s="3" t="s">
        <v>150</v>
      </c>
      <c r="B122" s="3" t="s">
        <v>90</v>
      </c>
      <c r="C122" s="3">
        <v>6792</v>
      </c>
      <c r="D122" s="3">
        <v>6396</v>
      </c>
      <c r="E122" s="3">
        <v>3557</v>
      </c>
      <c r="F122" s="3">
        <v>4990</v>
      </c>
      <c r="G122" s="3">
        <v>7062</v>
      </c>
      <c r="H122" s="3">
        <v>5140</v>
      </c>
      <c r="I122" s="3">
        <v>4132</v>
      </c>
      <c r="J122" s="3">
        <v>4951</v>
      </c>
    </row>
    <row r="123" spans="1:10" x14ac:dyDescent="0.25">
      <c r="A123" s="3" t="s">
        <v>150</v>
      </c>
      <c r="B123" s="3" t="s">
        <v>91</v>
      </c>
      <c r="C123" s="3">
        <v>6328</v>
      </c>
      <c r="D123" s="3">
        <v>6456</v>
      </c>
      <c r="E123" s="3">
        <v>4845</v>
      </c>
      <c r="F123" s="3">
        <v>4561</v>
      </c>
      <c r="G123" s="3">
        <v>5624</v>
      </c>
      <c r="H123" s="3">
        <v>5048</v>
      </c>
      <c r="I123" s="3">
        <v>4234</v>
      </c>
      <c r="J123" s="3">
        <v>5093</v>
      </c>
    </row>
    <row r="124" spans="1:10" x14ac:dyDescent="0.25">
      <c r="A124" s="3" t="s">
        <v>150</v>
      </c>
      <c r="B124" s="3" t="s">
        <v>92</v>
      </c>
      <c r="C124" s="3"/>
      <c r="D124" s="3"/>
      <c r="E124" s="3"/>
      <c r="F124" s="3"/>
      <c r="G124" s="3"/>
      <c r="H124" s="3">
        <v>2816</v>
      </c>
      <c r="I124" s="3">
        <v>2250</v>
      </c>
      <c r="J124" s="3">
        <v>3277</v>
      </c>
    </row>
    <row r="125" spans="1:10" x14ac:dyDescent="0.25">
      <c r="A125" s="3" t="s">
        <v>150</v>
      </c>
      <c r="B125" s="3" t="s">
        <v>93</v>
      </c>
      <c r="C125" s="3">
        <v>11405</v>
      </c>
      <c r="D125" s="3">
        <v>11666</v>
      </c>
      <c r="E125" s="3">
        <v>5628</v>
      </c>
      <c r="F125" s="3">
        <v>9433</v>
      </c>
      <c r="G125" s="3">
        <v>11308</v>
      </c>
      <c r="H125" s="3">
        <v>6980</v>
      </c>
      <c r="I125" s="3">
        <v>5895</v>
      </c>
      <c r="J125" s="3">
        <v>6968</v>
      </c>
    </row>
    <row r="126" spans="1:10" x14ac:dyDescent="0.25">
      <c r="A126" s="3" t="s">
        <v>150</v>
      </c>
      <c r="B126" s="3" t="s">
        <v>94</v>
      </c>
      <c r="C126" s="3">
        <v>6961</v>
      </c>
      <c r="D126" s="3">
        <v>6257</v>
      </c>
      <c r="E126" s="3">
        <v>3920</v>
      </c>
      <c r="F126" s="3">
        <v>5395</v>
      </c>
      <c r="G126" s="3">
        <v>6989</v>
      </c>
      <c r="H126" s="3">
        <v>5104</v>
      </c>
      <c r="I126" s="3">
        <v>3962</v>
      </c>
      <c r="J126" s="3">
        <v>4862</v>
      </c>
    </row>
    <row r="127" spans="1:10" x14ac:dyDescent="0.25">
      <c r="A127" s="3" t="s">
        <v>150</v>
      </c>
      <c r="B127" s="3" t="s">
        <v>95</v>
      </c>
      <c r="C127" s="3">
        <v>2454</v>
      </c>
      <c r="D127" s="3">
        <v>2443</v>
      </c>
      <c r="E127" s="3">
        <v>4319</v>
      </c>
      <c r="F127" s="3">
        <v>3642</v>
      </c>
      <c r="G127" s="3">
        <v>3358</v>
      </c>
      <c r="H127" s="3">
        <v>3363</v>
      </c>
      <c r="I127" s="3">
        <v>2752</v>
      </c>
      <c r="J127" s="3">
        <v>3834</v>
      </c>
    </row>
    <row r="128" spans="1:10" x14ac:dyDescent="0.25">
      <c r="A128" s="3" t="s">
        <v>150</v>
      </c>
      <c r="B128" s="3" t="s">
        <v>96</v>
      </c>
      <c r="C128" s="3">
        <v>6233</v>
      </c>
      <c r="D128" s="3">
        <v>5406</v>
      </c>
      <c r="E128" s="3">
        <v>4353</v>
      </c>
      <c r="F128" s="3">
        <v>4060</v>
      </c>
      <c r="G128" s="3">
        <v>6161</v>
      </c>
      <c r="H128" s="3">
        <v>4125</v>
      </c>
      <c r="I128" s="3">
        <v>3530</v>
      </c>
      <c r="J128" s="3">
        <v>3898</v>
      </c>
    </row>
    <row r="129" spans="1:10" x14ac:dyDescent="0.25">
      <c r="A129" s="3" t="s">
        <v>150</v>
      </c>
      <c r="B129" s="3" t="s">
        <v>97</v>
      </c>
      <c r="C129" s="3">
        <v>1180</v>
      </c>
      <c r="D129" s="3">
        <v>1057</v>
      </c>
      <c r="E129" s="3">
        <v>2842</v>
      </c>
      <c r="F129" s="3">
        <v>1853</v>
      </c>
      <c r="G129" s="3">
        <v>1150</v>
      </c>
      <c r="H129" s="3">
        <v>1787</v>
      </c>
      <c r="I129" s="3">
        <v>1679</v>
      </c>
      <c r="J129" s="3">
        <v>1441</v>
      </c>
    </row>
    <row r="130" spans="1:10" x14ac:dyDescent="0.25">
      <c r="A130" s="3" t="s">
        <v>150</v>
      </c>
      <c r="B130" s="3" t="s">
        <v>98</v>
      </c>
      <c r="C130" s="3">
        <v>987</v>
      </c>
      <c r="D130" s="3">
        <v>758</v>
      </c>
      <c r="E130" s="3">
        <v>1575</v>
      </c>
      <c r="F130" s="3">
        <v>1902</v>
      </c>
      <c r="G130" s="3">
        <v>1872</v>
      </c>
      <c r="H130" s="3">
        <v>2294</v>
      </c>
      <c r="I130" s="3">
        <v>1832</v>
      </c>
      <c r="J130" s="3">
        <v>1949</v>
      </c>
    </row>
    <row r="131" spans="1:10" x14ac:dyDescent="0.25">
      <c r="A131" s="3" t="s">
        <v>151</v>
      </c>
      <c r="B131" s="3" t="s">
        <v>83</v>
      </c>
      <c r="C131" s="3">
        <v>8</v>
      </c>
      <c r="D131" s="3">
        <v>22</v>
      </c>
      <c r="E131" s="3">
        <v>147</v>
      </c>
      <c r="F131" s="3">
        <v>209</v>
      </c>
      <c r="G131" s="3">
        <v>54</v>
      </c>
      <c r="H131" s="3">
        <v>140</v>
      </c>
      <c r="I131" s="3">
        <v>121</v>
      </c>
      <c r="J131" s="3">
        <v>172</v>
      </c>
    </row>
    <row r="132" spans="1:10" x14ac:dyDescent="0.25">
      <c r="A132" s="3" t="s">
        <v>151</v>
      </c>
      <c r="B132" s="3" t="s">
        <v>84</v>
      </c>
      <c r="C132" s="3">
        <v>26</v>
      </c>
      <c r="D132" s="3">
        <v>49</v>
      </c>
      <c r="E132" s="3">
        <v>131</v>
      </c>
      <c r="F132" s="3">
        <v>136</v>
      </c>
      <c r="G132" s="3">
        <v>114</v>
      </c>
      <c r="H132" s="3">
        <v>175</v>
      </c>
      <c r="I132" s="3">
        <v>147</v>
      </c>
      <c r="J132" s="3">
        <v>117</v>
      </c>
    </row>
    <row r="133" spans="1:10" x14ac:dyDescent="0.25">
      <c r="A133" s="3" t="s">
        <v>151</v>
      </c>
      <c r="B133" s="3" t="s">
        <v>85</v>
      </c>
      <c r="C133" s="3">
        <v>79</v>
      </c>
      <c r="D133" s="3">
        <v>81</v>
      </c>
      <c r="E133" s="3">
        <v>291</v>
      </c>
      <c r="F133" s="3">
        <v>148</v>
      </c>
      <c r="G133" s="3">
        <v>114</v>
      </c>
      <c r="H133" s="3">
        <v>174</v>
      </c>
      <c r="I133" s="3">
        <v>106</v>
      </c>
      <c r="J133" s="3">
        <v>158</v>
      </c>
    </row>
    <row r="134" spans="1:10" x14ac:dyDescent="0.25">
      <c r="A134" s="3" t="s">
        <v>151</v>
      </c>
      <c r="B134" s="3" t="s">
        <v>86</v>
      </c>
      <c r="C134" s="3">
        <v>58</v>
      </c>
      <c r="D134" s="3">
        <v>30</v>
      </c>
      <c r="E134" s="3">
        <v>102</v>
      </c>
      <c r="F134" s="3">
        <v>80</v>
      </c>
      <c r="G134" s="3">
        <v>155</v>
      </c>
      <c r="H134" s="3">
        <v>142</v>
      </c>
      <c r="I134" s="3">
        <v>87</v>
      </c>
      <c r="J134" s="3">
        <v>138</v>
      </c>
    </row>
    <row r="135" spans="1:10" x14ac:dyDescent="0.25">
      <c r="A135" s="3" t="s">
        <v>151</v>
      </c>
      <c r="B135" s="3" t="s">
        <v>87</v>
      </c>
      <c r="C135" s="3">
        <v>22</v>
      </c>
      <c r="D135" s="3">
        <v>43</v>
      </c>
      <c r="E135" s="3">
        <v>52</v>
      </c>
      <c r="F135" s="3">
        <v>79</v>
      </c>
      <c r="G135" s="3">
        <v>68</v>
      </c>
      <c r="H135" s="3">
        <v>125</v>
      </c>
      <c r="I135" s="3">
        <v>66</v>
      </c>
      <c r="J135" s="3">
        <v>54</v>
      </c>
    </row>
    <row r="136" spans="1:10" x14ac:dyDescent="0.25">
      <c r="A136" s="3" t="s">
        <v>151</v>
      </c>
      <c r="B136" s="3" t="s">
        <v>88</v>
      </c>
      <c r="C136" s="3">
        <v>135</v>
      </c>
      <c r="D136" s="3">
        <v>121</v>
      </c>
      <c r="E136" s="3">
        <v>103</v>
      </c>
      <c r="F136" s="3">
        <v>127</v>
      </c>
      <c r="G136" s="3">
        <v>120</v>
      </c>
      <c r="H136" s="3">
        <v>144</v>
      </c>
      <c r="I136" s="3">
        <v>157</v>
      </c>
      <c r="J136" s="3">
        <v>134</v>
      </c>
    </row>
    <row r="137" spans="1:10" x14ac:dyDescent="0.25">
      <c r="A137" s="3" t="s">
        <v>151</v>
      </c>
      <c r="B137" s="3" t="s">
        <v>89</v>
      </c>
      <c r="C137" s="3">
        <v>465</v>
      </c>
      <c r="D137" s="3">
        <v>732</v>
      </c>
      <c r="E137" s="3">
        <v>382</v>
      </c>
      <c r="F137" s="3">
        <v>558</v>
      </c>
      <c r="G137" s="3">
        <v>761</v>
      </c>
      <c r="H137" s="3">
        <v>679</v>
      </c>
      <c r="I137" s="3">
        <v>512</v>
      </c>
      <c r="J137" s="3">
        <v>599</v>
      </c>
    </row>
    <row r="138" spans="1:10" x14ac:dyDescent="0.25">
      <c r="A138" s="3" t="s">
        <v>151</v>
      </c>
      <c r="B138" s="3" t="s">
        <v>90</v>
      </c>
      <c r="C138" s="3">
        <v>158</v>
      </c>
      <c r="D138" s="3">
        <v>249</v>
      </c>
      <c r="E138" s="3">
        <v>99</v>
      </c>
      <c r="F138" s="3">
        <v>107</v>
      </c>
      <c r="G138" s="3">
        <v>103</v>
      </c>
      <c r="H138" s="3">
        <v>104</v>
      </c>
      <c r="I138" s="3">
        <v>102</v>
      </c>
      <c r="J138" s="3">
        <v>126</v>
      </c>
    </row>
    <row r="139" spans="1:10" x14ac:dyDescent="0.25">
      <c r="A139" s="3" t="s">
        <v>151</v>
      </c>
      <c r="B139" s="3" t="s">
        <v>91</v>
      </c>
      <c r="C139" s="3">
        <v>144</v>
      </c>
      <c r="D139" s="3">
        <v>142</v>
      </c>
      <c r="E139" s="3">
        <v>142</v>
      </c>
      <c r="F139" s="3">
        <v>97</v>
      </c>
      <c r="G139" s="3">
        <v>63</v>
      </c>
      <c r="H139" s="3">
        <v>95</v>
      </c>
      <c r="I139" s="3">
        <v>108</v>
      </c>
      <c r="J139" s="3">
        <v>76</v>
      </c>
    </row>
    <row r="140" spans="1:10" x14ac:dyDescent="0.25">
      <c r="A140" s="3" t="s">
        <v>151</v>
      </c>
      <c r="B140" s="3" t="s">
        <v>92</v>
      </c>
      <c r="C140" s="3"/>
      <c r="D140" s="3"/>
      <c r="E140" s="3"/>
      <c r="F140" s="3"/>
      <c r="G140" s="3"/>
      <c r="H140" s="3">
        <v>49</v>
      </c>
      <c r="I140" s="3">
        <v>26</v>
      </c>
      <c r="J140" s="3">
        <v>31</v>
      </c>
    </row>
    <row r="141" spans="1:10" x14ac:dyDescent="0.25">
      <c r="A141" s="3" t="s">
        <v>151</v>
      </c>
      <c r="B141" s="3" t="s">
        <v>93</v>
      </c>
      <c r="C141" s="3">
        <v>172</v>
      </c>
      <c r="D141" s="3">
        <v>196</v>
      </c>
      <c r="E141" s="3">
        <v>151</v>
      </c>
      <c r="F141" s="3">
        <v>166</v>
      </c>
      <c r="G141" s="3">
        <v>182</v>
      </c>
      <c r="H141" s="3">
        <v>197</v>
      </c>
      <c r="I141" s="3">
        <v>159</v>
      </c>
      <c r="J141" s="3">
        <v>108</v>
      </c>
    </row>
    <row r="142" spans="1:10" x14ac:dyDescent="0.25">
      <c r="A142" s="3" t="s">
        <v>151</v>
      </c>
      <c r="B142" s="3" t="s">
        <v>94</v>
      </c>
      <c r="C142" s="3">
        <v>51</v>
      </c>
      <c r="D142" s="3">
        <v>57</v>
      </c>
      <c r="E142" s="3">
        <v>75</v>
      </c>
      <c r="F142" s="3">
        <v>41</v>
      </c>
      <c r="G142" s="3">
        <v>51</v>
      </c>
      <c r="H142" s="3">
        <v>85</v>
      </c>
      <c r="I142" s="3">
        <v>53</v>
      </c>
      <c r="J142" s="3">
        <v>54</v>
      </c>
    </row>
    <row r="143" spans="1:10" x14ac:dyDescent="0.25">
      <c r="A143" s="3" t="s">
        <v>151</v>
      </c>
      <c r="B143" s="3" t="s">
        <v>95</v>
      </c>
      <c r="C143" s="3">
        <v>23</v>
      </c>
      <c r="D143" s="3">
        <v>53</v>
      </c>
      <c r="E143" s="3">
        <v>45</v>
      </c>
      <c r="F143" s="3">
        <v>18</v>
      </c>
      <c r="G143" s="3">
        <v>17</v>
      </c>
      <c r="H143" s="3">
        <v>40</v>
      </c>
      <c r="I143" s="3">
        <v>48</v>
      </c>
      <c r="J143" s="3">
        <v>27</v>
      </c>
    </row>
    <row r="144" spans="1:10" x14ac:dyDescent="0.25">
      <c r="A144" s="3" t="s">
        <v>151</v>
      </c>
      <c r="B144" s="3" t="s">
        <v>96</v>
      </c>
      <c r="C144" s="3">
        <v>38</v>
      </c>
      <c r="D144" s="3">
        <v>52</v>
      </c>
      <c r="E144" s="3">
        <v>39</v>
      </c>
      <c r="F144" s="3">
        <v>17</v>
      </c>
      <c r="G144" s="3">
        <v>26</v>
      </c>
      <c r="H144" s="3">
        <v>21</v>
      </c>
      <c r="I144" s="3">
        <v>67</v>
      </c>
      <c r="J144" s="3">
        <v>26</v>
      </c>
    </row>
    <row r="145" spans="1:10" x14ac:dyDescent="0.25">
      <c r="A145" s="3" t="s">
        <v>151</v>
      </c>
      <c r="B145" s="3" t="s">
        <v>97</v>
      </c>
      <c r="C145" s="3">
        <v>9</v>
      </c>
      <c r="D145" s="3">
        <v>23</v>
      </c>
      <c r="E145" s="3">
        <v>15</v>
      </c>
      <c r="F145" s="3">
        <v>12</v>
      </c>
      <c r="G145" s="3">
        <v>2</v>
      </c>
      <c r="H145" s="3">
        <v>2</v>
      </c>
      <c r="I145" s="3">
        <v>16</v>
      </c>
      <c r="J145" s="3">
        <v>8</v>
      </c>
    </row>
    <row r="146" spans="1:10" x14ac:dyDescent="0.25">
      <c r="A146" s="3" t="s">
        <v>151</v>
      </c>
      <c r="B146" s="3" t="s">
        <v>98</v>
      </c>
      <c r="C146" s="3">
        <v>3</v>
      </c>
      <c r="D146" s="3">
        <v>4</v>
      </c>
      <c r="E146" s="3">
        <v>13</v>
      </c>
      <c r="F146" s="3">
        <v>14</v>
      </c>
      <c r="G146" s="3">
        <v>20</v>
      </c>
      <c r="H146" s="3">
        <v>31</v>
      </c>
      <c r="I146" s="3">
        <v>29</v>
      </c>
      <c r="J146" s="3">
        <v>15</v>
      </c>
    </row>
  </sheetData>
  <mergeCells count="4">
    <mergeCell ref="A5:J5"/>
    <mergeCell ref="A41:J41"/>
    <mergeCell ref="A77:J77"/>
    <mergeCell ref="A113:J113"/>
  </mergeCells>
  <pageMargins left="0.7" right="0.7" top="0.75" bottom="0.75" header="0.3" footer="0.3"/>
  <pageSetup paperSize="9" orientation="portrait" horizontalDpi="300" verticalDpi="30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J34"/>
  <sheetViews>
    <sheetView workbookViewId="0"/>
  </sheetViews>
  <sheetFormatPr baseColWidth="10" defaultColWidth="11.42578125" defaultRowHeight="15" x14ac:dyDescent="0.25"/>
  <cols>
    <col min="1" max="1" width="20.7109375" bestFit="1" customWidth="1"/>
    <col min="2" max="2" width="16.85546875" bestFit="1" customWidth="1"/>
  </cols>
  <sheetData>
    <row r="1" spans="1:10" x14ac:dyDescent="0.25">
      <c r="A1" s="5" t="str">
        <f>HYPERLINK("#'Indice'!A1", "Indice")</f>
        <v>Indice</v>
      </c>
    </row>
    <row r="2" spans="1:10" x14ac:dyDescent="0.25">
      <c r="A2" s="15" t="s">
        <v>149</v>
      </c>
    </row>
    <row r="3" spans="1:10" x14ac:dyDescent="0.25">
      <c r="A3" s="8" t="s">
        <v>62</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1" t="s">
        <v>150</v>
      </c>
      <c r="B7" s="1" t="s">
        <v>105</v>
      </c>
      <c r="C7" s="1">
        <v>97.571825981140094</v>
      </c>
      <c r="D7" s="1">
        <v>97.077143192291302</v>
      </c>
      <c r="E7" s="1">
        <v>96.4489936828613</v>
      </c>
      <c r="F7" s="1">
        <v>96.746444702148395</v>
      </c>
      <c r="G7" s="1">
        <v>97.331184148788495</v>
      </c>
      <c r="H7" s="1">
        <v>96.2087273597717</v>
      </c>
      <c r="I7" s="1">
        <v>96.942085027694702</v>
      </c>
      <c r="J7" s="1">
        <v>97.023540735244794</v>
      </c>
    </row>
    <row r="8" spans="1:10" x14ac:dyDescent="0.25">
      <c r="A8" s="1" t="s">
        <v>150</v>
      </c>
      <c r="B8" s="1" t="s">
        <v>106</v>
      </c>
      <c r="C8" s="1">
        <v>98.165392875671401</v>
      </c>
      <c r="D8" s="1">
        <v>97.5698113441467</v>
      </c>
      <c r="E8" s="1">
        <v>96.828764677047701</v>
      </c>
      <c r="F8" s="1">
        <v>96.52219414711</v>
      </c>
      <c r="G8" s="1">
        <v>97.8018283843994</v>
      </c>
      <c r="H8" s="1">
        <v>96.882283687591595</v>
      </c>
      <c r="I8" s="1">
        <v>97.227996587753296</v>
      </c>
      <c r="J8" s="1">
        <v>97.265547513961806</v>
      </c>
    </row>
    <row r="9" spans="1:10" x14ac:dyDescent="0.25">
      <c r="A9" s="1" t="s">
        <v>151</v>
      </c>
      <c r="B9" s="1" t="s">
        <v>105</v>
      </c>
      <c r="C9" s="1">
        <v>2.4281729012727702</v>
      </c>
      <c r="D9" s="1">
        <v>2.9228592291474298</v>
      </c>
      <c r="E9" s="1">
        <v>3.5510085523128501</v>
      </c>
      <c r="F9" s="1">
        <v>3.2535534352064102</v>
      </c>
      <c r="G9" s="1">
        <v>2.6688165962696102</v>
      </c>
      <c r="H9" s="1">
        <v>3.7912726402282702</v>
      </c>
      <c r="I9" s="1">
        <v>3.0579170212149598</v>
      </c>
      <c r="J9" s="1">
        <v>2.9764587059616998</v>
      </c>
    </row>
    <row r="10" spans="1:10" x14ac:dyDescent="0.25">
      <c r="A10" s="1" t="s">
        <v>151</v>
      </c>
      <c r="B10" s="1" t="s">
        <v>106</v>
      </c>
      <c r="C10" s="1">
        <v>1.8346093595027899</v>
      </c>
      <c r="D10" s="1">
        <v>2.4301894009113298</v>
      </c>
      <c r="E10" s="1">
        <v>3.1712342053651801</v>
      </c>
      <c r="F10" s="1">
        <v>3.4778069704771002</v>
      </c>
      <c r="G10" s="1">
        <v>2.19817291945219</v>
      </c>
      <c r="H10" s="1">
        <v>3.1177151948213599</v>
      </c>
      <c r="I10" s="1">
        <v>2.77200546115637</v>
      </c>
      <c r="J10" s="1">
        <v>2.7344539761543301</v>
      </c>
    </row>
    <row r="13" spans="1:10" x14ac:dyDescent="0.25">
      <c r="A13" s="31" t="s">
        <v>78</v>
      </c>
      <c r="B13" s="31"/>
      <c r="C13" s="31"/>
      <c r="D13" s="31"/>
      <c r="E13" s="31"/>
      <c r="F13" s="31"/>
      <c r="G13" s="31"/>
      <c r="H13" s="31"/>
      <c r="I13" s="31"/>
      <c r="J13" s="31"/>
    </row>
    <row r="14" spans="1:10" x14ac:dyDescent="0.25">
      <c r="A14" s="4" t="s">
        <v>64</v>
      </c>
      <c r="B14" s="4" t="s">
        <v>5</v>
      </c>
      <c r="C14" s="4" t="s">
        <v>65</v>
      </c>
      <c r="D14" s="4" t="s">
        <v>66</v>
      </c>
      <c r="E14" s="4" t="s">
        <v>67</v>
      </c>
      <c r="F14" s="4" t="s">
        <v>68</v>
      </c>
      <c r="G14" s="4" t="s">
        <v>69</v>
      </c>
      <c r="H14" s="4" t="s">
        <v>70</v>
      </c>
      <c r="I14" s="4" t="s">
        <v>71</v>
      </c>
      <c r="J14" s="4" t="s">
        <v>72</v>
      </c>
    </row>
    <row r="15" spans="1:10" x14ac:dyDescent="0.25">
      <c r="A15" s="2" t="s">
        <v>150</v>
      </c>
      <c r="B15" s="2" t="s">
        <v>105</v>
      </c>
      <c r="C15" s="2">
        <v>0.113753008190542</v>
      </c>
      <c r="D15" s="2">
        <v>0.13112400192767401</v>
      </c>
      <c r="E15" s="2">
        <v>0.227665272541344</v>
      </c>
      <c r="F15" s="2">
        <v>0.16587645513936899</v>
      </c>
      <c r="G15" s="2">
        <v>0.11683291522786</v>
      </c>
      <c r="H15" s="2">
        <v>0.160521315410733</v>
      </c>
      <c r="I15" s="2">
        <v>0.10776724666357</v>
      </c>
      <c r="J15" s="2">
        <v>0.1236337935552</v>
      </c>
    </row>
    <row r="16" spans="1:10" x14ac:dyDescent="0.25">
      <c r="A16" s="2" t="s">
        <v>150</v>
      </c>
      <c r="B16" s="2" t="s">
        <v>106</v>
      </c>
      <c r="C16" s="2">
        <v>0.36492212675511798</v>
      </c>
      <c r="D16" s="2">
        <v>0.33125348854809999</v>
      </c>
      <c r="E16" s="2">
        <v>0.480760168284178</v>
      </c>
      <c r="F16" s="2">
        <v>0.52445856854319595</v>
      </c>
      <c r="G16" s="2">
        <v>0.25254928041249503</v>
      </c>
      <c r="H16" s="2">
        <v>0.35505355335771999</v>
      </c>
      <c r="I16" s="2">
        <v>0.24514321703463801</v>
      </c>
      <c r="J16" s="2">
        <v>0.23777352180331901</v>
      </c>
    </row>
    <row r="17" spans="1:10" x14ac:dyDescent="0.25">
      <c r="A17" s="2" t="s">
        <v>151</v>
      </c>
      <c r="B17" s="2" t="s">
        <v>105</v>
      </c>
      <c r="C17" s="2">
        <v>0.113753008190542</v>
      </c>
      <c r="D17" s="2">
        <v>0.13112400192767401</v>
      </c>
      <c r="E17" s="2">
        <v>0.227665272541344</v>
      </c>
      <c r="F17" s="2">
        <v>0.16587645513936899</v>
      </c>
      <c r="G17" s="2">
        <v>0.11683291522786</v>
      </c>
      <c r="H17" s="2">
        <v>0.160521315410733</v>
      </c>
      <c r="I17" s="2">
        <v>0.10776724666357</v>
      </c>
      <c r="J17" s="2">
        <v>0.1236337935552</v>
      </c>
    </row>
    <row r="18" spans="1:10" x14ac:dyDescent="0.25">
      <c r="A18" s="2" t="s">
        <v>151</v>
      </c>
      <c r="B18" s="2" t="s">
        <v>106</v>
      </c>
      <c r="C18" s="2">
        <v>0.36492212675511798</v>
      </c>
      <c r="D18" s="2">
        <v>0.33125348854809999</v>
      </c>
      <c r="E18" s="2">
        <v>0.480760168284178</v>
      </c>
      <c r="F18" s="2">
        <v>0.52445856854319595</v>
      </c>
      <c r="G18" s="2">
        <v>0.25254928041249503</v>
      </c>
      <c r="H18" s="2">
        <v>0.35505355335771999</v>
      </c>
      <c r="I18" s="2">
        <v>0.24514321703463801</v>
      </c>
      <c r="J18" s="2">
        <v>0.23777352180331901</v>
      </c>
    </row>
    <row r="21" spans="1:10" x14ac:dyDescent="0.25">
      <c r="A21" s="31" t="s">
        <v>79</v>
      </c>
      <c r="B21" s="31"/>
      <c r="C21" s="31"/>
      <c r="D21" s="31"/>
      <c r="E21" s="31"/>
      <c r="F21" s="31"/>
      <c r="G21" s="31"/>
      <c r="H21" s="31"/>
      <c r="I21" s="31"/>
      <c r="J21" s="31"/>
    </row>
    <row r="22" spans="1:10" x14ac:dyDescent="0.25">
      <c r="A22" s="4" t="s">
        <v>64</v>
      </c>
      <c r="B22" s="4" t="s">
        <v>5</v>
      </c>
      <c r="C22" s="4" t="s">
        <v>65</v>
      </c>
      <c r="D22" s="4" t="s">
        <v>66</v>
      </c>
      <c r="E22" s="4" t="s">
        <v>67</v>
      </c>
      <c r="F22" s="4" t="s">
        <v>68</v>
      </c>
      <c r="G22" s="4" t="s">
        <v>69</v>
      </c>
      <c r="H22" s="4" t="s">
        <v>70</v>
      </c>
      <c r="I22" s="4" t="s">
        <v>71</v>
      </c>
      <c r="J22" s="4" t="s">
        <v>72</v>
      </c>
    </row>
    <row r="23" spans="1:10" x14ac:dyDescent="0.25">
      <c r="A23" s="3" t="s">
        <v>150</v>
      </c>
      <c r="B23" s="3" t="s">
        <v>105</v>
      </c>
      <c r="C23" s="3">
        <v>4062203</v>
      </c>
      <c r="D23" s="3">
        <v>4336930</v>
      </c>
      <c r="E23" s="3">
        <v>4564707</v>
      </c>
      <c r="F23" s="3">
        <v>4818123</v>
      </c>
      <c r="G23" s="3">
        <v>5065508</v>
      </c>
      <c r="H23" s="3">
        <v>5288968</v>
      </c>
      <c r="I23" s="3">
        <v>5853901</v>
      </c>
      <c r="J23" s="3">
        <v>6157014</v>
      </c>
    </row>
    <row r="24" spans="1:10" x14ac:dyDescent="0.25">
      <c r="A24" s="3" t="s">
        <v>150</v>
      </c>
      <c r="B24" s="3" t="s">
        <v>106</v>
      </c>
      <c r="C24" s="3">
        <v>259886</v>
      </c>
      <c r="D24" s="3">
        <v>310031</v>
      </c>
      <c r="E24" s="3">
        <v>353547</v>
      </c>
      <c r="F24" s="3">
        <v>416112</v>
      </c>
      <c r="G24" s="3">
        <v>426192</v>
      </c>
      <c r="H24" s="3">
        <v>480851</v>
      </c>
      <c r="I24" s="3">
        <v>580175</v>
      </c>
      <c r="J24" s="3">
        <v>634362</v>
      </c>
    </row>
    <row r="25" spans="1:10" x14ac:dyDescent="0.25">
      <c r="A25" s="3" t="s">
        <v>151</v>
      </c>
      <c r="B25" s="3" t="s">
        <v>105</v>
      </c>
      <c r="C25" s="3">
        <v>101092</v>
      </c>
      <c r="D25" s="3">
        <v>130579</v>
      </c>
      <c r="E25" s="3">
        <v>168061</v>
      </c>
      <c r="F25" s="3">
        <v>162032</v>
      </c>
      <c r="G25" s="3">
        <v>138896</v>
      </c>
      <c r="H25" s="3">
        <v>208421</v>
      </c>
      <c r="I25" s="3">
        <v>184654</v>
      </c>
      <c r="J25" s="3">
        <v>188883</v>
      </c>
    </row>
    <row r="26" spans="1:10" x14ac:dyDescent="0.25">
      <c r="A26" s="3" t="s">
        <v>151</v>
      </c>
      <c r="B26" s="3" t="s">
        <v>106</v>
      </c>
      <c r="C26" s="3">
        <v>4857</v>
      </c>
      <c r="D26" s="3">
        <v>7722</v>
      </c>
      <c r="E26" s="3">
        <v>11579</v>
      </c>
      <c r="F26" s="3">
        <v>14993</v>
      </c>
      <c r="G26" s="3">
        <v>9579</v>
      </c>
      <c r="H26" s="3">
        <v>15474</v>
      </c>
      <c r="I26" s="3">
        <v>16541</v>
      </c>
      <c r="J26" s="3">
        <v>17834</v>
      </c>
    </row>
    <row r="29" spans="1:10" x14ac:dyDescent="0.25">
      <c r="A29" s="31" t="s">
        <v>80</v>
      </c>
      <c r="B29" s="31"/>
      <c r="C29" s="31"/>
      <c r="D29" s="31"/>
      <c r="E29" s="31"/>
      <c r="F29" s="31"/>
      <c r="G29" s="31"/>
      <c r="H29" s="31"/>
      <c r="I29" s="31"/>
      <c r="J29" s="31"/>
    </row>
    <row r="30" spans="1:10" x14ac:dyDescent="0.25">
      <c r="A30" s="4" t="s">
        <v>64</v>
      </c>
      <c r="B30" s="4" t="s">
        <v>5</v>
      </c>
      <c r="C30" s="4" t="s">
        <v>65</v>
      </c>
      <c r="D30" s="4" t="s">
        <v>66</v>
      </c>
      <c r="E30" s="4" t="s">
        <v>67</v>
      </c>
      <c r="F30" s="4" t="s">
        <v>68</v>
      </c>
      <c r="G30" s="4" t="s">
        <v>69</v>
      </c>
      <c r="H30" s="4" t="s">
        <v>70</v>
      </c>
      <c r="I30" s="4" t="s">
        <v>71</v>
      </c>
      <c r="J30" s="4" t="s">
        <v>72</v>
      </c>
    </row>
    <row r="31" spans="1:10" x14ac:dyDescent="0.25">
      <c r="A31" s="3" t="s">
        <v>150</v>
      </c>
      <c r="B31" s="3" t="s">
        <v>105</v>
      </c>
      <c r="C31" s="3">
        <v>65005</v>
      </c>
      <c r="D31" s="3">
        <v>62744</v>
      </c>
      <c r="E31" s="3">
        <v>51191</v>
      </c>
      <c r="F31" s="3">
        <v>57806</v>
      </c>
      <c r="G31" s="3">
        <v>73766</v>
      </c>
      <c r="H31" s="3">
        <v>61378</v>
      </c>
      <c r="I31" s="3">
        <v>54163</v>
      </c>
      <c r="J31" s="3">
        <v>61080</v>
      </c>
    </row>
    <row r="32" spans="1:10" x14ac:dyDescent="0.25">
      <c r="A32" s="3" t="s">
        <v>150</v>
      </c>
      <c r="B32" s="3" t="s">
        <v>106</v>
      </c>
      <c r="C32" s="3">
        <v>7223</v>
      </c>
      <c r="D32" s="3">
        <v>6862</v>
      </c>
      <c r="E32" s="3">
        <v>6106</v>
      </c>
      <c r="F32" s="3">
        <v>7021</v>
      </c>
      <c r="G32" s="3">
        <v>8262</v>
      </c>
      <c r="H32" s="3">
        <v>7325</v>
      </c>
      <c r="I32" s="3">
        <v>6944</v>
      </c>
      <c r="J32" s="3">
        <v>9133</v>
      </c>
    </row>
    <row r="33" spans="1:10" x14ac:dyDescent="0.25">
      <c r="A33" s="3" t="s">
        <v>151</v>
      </c>
      <c r="B33" s="3" t="s">
        <v>105</v>
      </c>
      <c r="C33" s="3">
        <v>1302</v>
      </c>
      <c r="D33" s="3">
        <v>1738</v>
      </c>
      <c r="E33" s="3">
        <v>1617</v>
      </c>
      <c r="F33" s="3">
        <v>1580</v>
      </c>
      <c r="G33" s="3">
        <v>1691</v>
      </c>
      <c r="H33" s="3">
        <v>2001</v>
      </c>
      <c r="I33" s="3">
        <v>1585</v>
      </c>
      <c r="J33" s="3">
        <v>1593</v>
      </c>
    </row>
    <row r="34" spans="1:10" x14ac:dyDescent="0.25">
      <c r="A34" s="3" t="s">
        <v>151</v>
      </c>
      <c r="B34" s="3" t="s">
        <v>106</v>
      </c>
      <c r="C34" s="3">
        <v>88</v>
      </c>
      <c r="D34" s="3">
        <v>116</v>
      </c>
      <c r="E34" s="3">
        <v>170</v>
      </c>
      <c r="F34" s="3">
        <v>225</v>
      </c>
      <c r="G34" s="3">
        <v>159</v>
      </c>
      <c r="H34" s="3">
        <v>200</v>
      </c>
      <c r="I34" s="3">
        <v>219</v>
      </c>
      <c r="J34" s="3">
        <v>250</v>
      </c>
    </row>
  </sheetData>
  <mergeCells count="4">
    <mergeCell ref="A5:J5"/>
    <mergeCell ref="A13:J13"/>
    <mergeCell ref="A21:J21"/>
    <mergeCell ref="A29:J29"/>
  </mergeCells>
  <pageMargins left="0.7" right="0.7" top="0.75" bottom="0.75" header="0.3" footer="0.3"/>
  <pageSetup paperSize="9" orientation="portrait" horizontalDpi="300" verticalDpi="30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J34"/>
  <sheetViews>
    <sheetView workbookViewId="0"/>
  </sheetViews>
  <sheetFormatPr baseColWidth="10" defaultColWidth="11.42578125" defaultRowHeight="15" x14ac:dyDescent="0.25"/>
  <cols>
    <col min="1" max="1" width="20.7109375" bestFit="1" customWidth="1"/>
    <col min="2" max="2" width="17.28515625" bestFit="1" customWidth="1"/>
  </cols>
  <sheetData>
    <row r="1" spans="1:10" x14ac:dyDescent="0.25">
      <c r="A1" s="5" t="str">
        <f>HYPERLINK("#'Indice'!A1", "Indice")</f>
        <v>Indice</v>
      </c>
    </row>
    <row r="2" spans="1:10" x14ac:dyDescent="0.25">
      <c r="A2" s="15" t="s">
        <v>149</v>
      </c>
    </row>
    <row r="3" spans="1:10" x14ac:dyDescent="0.25">
      <c r="A3" s="8" t="s">
        <v>62</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1" t="s">
        <v>150</v>
      </c>
      <c r="B7" s="1" t="s">
        <v>201</v>
      </c>
      <c r="C7" s="1">
        <v>97.620379924774198</v>
      </c>
      <c r="D7" s="1">
        <v>97.161501646041899</v>
      </c>
      <c r="E7" s="1">
        <v>96.514493227005005</v>
      </c>
      <c r="F7" s="1">
        <v>96.804589033126803</v>
      </c>
      <c r="G7" s="1">
        <v>97.425645589828505</v>
      </c>
      <c r="H7" s="1">
        <v>96.594721078872695</v>
      </c>
      <c r="I7" s="1">
        <v>97.227722406387301</v>
      </c>
      <c r="J7" s="1">
        <v>97.470498085022001</v>
      </c>
    </row>
    <row r="8" spans="1:10" x14ac:dyDescent="0.25">
      <c r="A8" s="1" t="s">
        <v>150</v>
      </c>
      <c r="B8" s="1" t="s">
        <v>202</v>
      </c>
      <c r="C8" s="1">
        <v>96.604245901107802</v>
      </c>
      <c r="D8" s="1">
        <v>95.247650146484403</v>
      </c>
      <c r="E8" s="1">
        <v>95.051515102386503</v>
      </c>
      <c r="F8" s="1">
        <v>94.133943319320693</v>
      </c>
      <c r="G8" s="1">
        <v>95.9434330463409</v>
      </c>
      <c r="H8" s="1">
        <v>91.329193115234403</v>
      </c>
      <c r="I8" s="1">
        <v>94.426649808883695</v>
      </c>
      <c r="J8" s="1">
        <v>92.854547500610394</v>
      </c>
    </row>
    <row r="9" spans="1:10" x14ac:dyDescent="0.25">
      <c r="A9" s="1" t="s">
        <v>151</v>
      </c>
      <c r="B9" s="1" t="s">
        <v>201</v>
      </c>
      <c r="C9" s="1">
        <v>2.3796187713742301</v>
      </c>
      <c r="D9" s="1">
        <v>2.83849555999041</v>
      </c>
      <c r="E9" s="1">
        <v>3.4855071455240201</v>
      </c>
      <c r="F9" s="1">
        <v>3.1954091042280202</v>
      </c>
      <c r="G9" s="1">
        <v>2.57435273379087</v>
      </c>
      <c r="H9" s="1">
        <v>3.4052770584821701</v>
      </c>
      <c r="I9" s="1">
        <v>2.77227852493525</v>
      </c>
      <c r="J9" s="1">
        <v>2.5295026600360901</v>
      </c>
    </row>
    <row r="10" spans="1:10" x14ac:dyDescent="0.25">
      <c r="A10" s="1" t="s">
        <v>151</v>
      </c>
      <c r="B10" s="1" t="s">
        <v>202</v>
      </c>
      <c r="C10" s="1">
        <v>3.3957537263631798</v>
      </c>
      <c r="D10" s="1">
        <v>4.7523494809865996</v>
      </c>
      <c r="E10" s="1">
        <v>4.9484867602586702</v>
      </c>
      <c r="F10" s="1">
        <v>5.8660581707954398</v>
      </c>
      <c r="G10" s="1">
        <v>4.05656769871712</v>
      </c>
      <c r="H10" s="1">
        <v>8.6708046495914495</v>
      </c>
      <c r="I10" s="1">
        <v>5.5733498185872996</v>
      </c>
      <c r="J10" s="1">
        <v>7.1454532444477099</v>
      </c>
    </row>
    <row r="13" spans="1:10" x14ac:dyDescent="0.25">
      <c r="A13" s="31" t="s">
        <v>78</v>
      </c>
      <c r="B13" s="31"/>
      <c r="C13" s="31"/>
      <c r="D13" s="31"/>
      <c r="E13" s="31"/>
      <c r="F13" s="31"/>
      <c r="G13" s="31"/>
      <c r="H13" s="31"/>
      <c r="I13" s="31"/>
      <c r="J13" s="31"/>
    </row>
    <row r="14" spans="1:10" x14ac:dyDescent="0.25">
      <c r="A14" s="4" t="s">
        <v>64</v>
      </c>
      <c r="B14" s="4" t="s">
        <v>5</v>
      </c>
      <c r="C14" s="4" t="s">
        <v>65</v>
      </c>
      <c r="D14" s="4" t="s">
        <v>66</v>
      </c>
      <c r="E14" s="4" t="s">
        <v>67</v>
      </c>
      <c r="F14" s="4" t="s">
        <v>68</v>
      </c>
      <c r="G14" s="4" t="s">
        <v>69</v>
      </c>
      <c r="H14" s="4" t="s">
        <v>70</v>
      </c>
      <c r="I14" s="4" t="s">
        <v>71</v>
      </c>
      <c r="J14" s="4" t="s">
        <v>72</v>
      </c>
    </row>
    <row r="15" spans="1:10" x14ac:dyDescent="0.25">
      <c r="A15" s="2" t="s">
        <v>150</v>
      </c>
      <c r="B15" s="2" t="s">
        <v>201</v>
      </c>
      <c r="C15" s="2">
        <v>0.110653589945287</v>
      </c>
      <c r="D15" s="2">
        <v>0.12648410629481099</v>
      </c>
      <c r="E15" s="2">
        <v>0.21893847733735999</v>
      </c>
      <c r="F15" s="2">
        <v>0.16332956729456799</v>
      </c>
      <c r="G15" s="2">
        <v>0.10844627395272299</v>
      </c>
      <c r="H15" s="2">
        <v>0.123232393525541</v>
      </c>
      <c r="I15" s="2">
        <v>9.4925984740257305E-2</v>
      </c>
      <c r="J15" s="2">
        <v>8.6553453002124997E-2</v>
      </c>
    </row>
    <row r="16" spans="1:10" x14ac:dyDescent="0.25">
      <c r="A16" s="2" t="s">
        <v>150</v>
      </c>
      <c r="B16" s="2" t="s">
        <v>202</v>
      </c>
      <c r="C16" s="2">
        <v>1.1004342697560801</v>
      </c>
      <c r="D16" s="2">
        <v>1.9740229472518001</v>
      </c>
      <c r="E16" s="2">
        <v>1.7536701634526299</v>
      </c>
      <c r="F16" s="2">
        <v>1.2740771286189601</v>
      </c>
      <c r="G16" s="2">
        <v>0.61910226941108704</v>
      </c>
      <c r="H16" s="2">
        <v>1.2970810756087301</v>
      </c>
      <c r="I16" s="2">
        <v>0.63781933858990703</v>
      </c>
      <c r="J16" s="2">
        <v>0.94712246209383</v>
      </c>
    </row>
    <row r="17" spans="1:10" x14ac:dyDescent="0.25">
      <c r="A17" s="2" t="s">
        <v>151</v>
      </c>
      <c r="B17" s="2" t="s">
        <v>201</v>
      </c>
      <c r="C17" s="2">
        <v>0.110653589945287</v>
      </c>
      <c r="D17" s="2">
        <v>0.12648410629481099</v>
      </c>
      <c r="E17" s="2">
        <v>0.21893847733735999</v>
      </c>
      <c r="F17" s="2">
        <v>0.16332956729456799</v>
      </c>
      <c r="G17" s="2">
        <v>0.10844627395272299</v>
      </c>
      <c r="H17" s="2">
        <v>0.123232393525541</v>
      </c>
      <c r="I17" s="2">
        <v>9.4925984740257305E-2</v>
      </c>
      <c r="J17" s="2">
        <v>8.6553453002124997E-2</v>
      </c>
    </row>
    <row r="18" spans="1:10" x14ac:dyDescent="0.25">
      <c r="A18" s="2" t="s">
        <v>151</v>
      </c>
      <c r="B18" s="2" t="s">
        <v>202</v>
      </c>
      <c r="C18" s="2">
        <v>1.1004342697560801</v>
      </c>
      <c r="D18" s="2">
        <v>1.9740229472518001</v>
      </c>
      <c r="E18" s="2">
        <v>1.7536701634526299</v>
      </c>
      <c r="F18" s="2">
        <v>1.2740771286189601</v>
      </c>
      <c r="G18" s="2">
        <v>0.61910226941108704</v>
      </c>
      <c r="H18" s="2">
        <v>1.2970810756087301</v>
      </c>
      <c r="I18" s="2">
        <v>0.63781933858990703</v>
      </c>
      <c r="J18" s="2">
        <v>0.94712246209383</v>
      </c>
    </row>
    <row r="21" spans="1:10" x14ac:dyDescent="0.25">
      <c r="A21" s="31" t="s">
        <v>79</v>
      </c>
      <c r="B21" s="31"/>
      <c r="C21" s="31"/>
      <c r="D21" s="31"/>
      <c r="E21" s="31"/>
      <c r="F21" s="31"/>
      <c r="G21" s="31"/>
      <c r="H21" s="31"/>
      <c r="I21" s="31"/>
      <c r="J21" s="31"/>
    </row>
    <row r="22" spans="1:10" x14ac:dyDescent="0.25">
      <c r="A22" s="4" t="s">
        <v>64</v>
      </c>
      <c r="B22" s="4" t="s">
        <v>5</v>
      </c>
      <c r="C22" s="4" t="s">
        <v>65</v>
      </c>
      <c r="D22" s="4" t="s">
        <v>66</v>
      </c>
      <c r="E22" s="4" t="s">
        <v>67</v>
      </c>
      <c r="F22" s="4" t="s">
        <v>68</v>
      </c>
      <c r="G22" s="4" t="s">
        <v>69</v>
      </c>
      <c r="H22" s="4" t="s">
        <v>70</v>
      </c>
      <c r="I22" s="4" t="s">
        <v>71</v>
      </c>
      <c r="J22" s="4" t="s">
        <v>72</v>
      </c>
    </row>
    <row r="23" spans="1:10" x14ac:dyDescent="0.25">
      <c r="A23" s="3" t="s">
        <v>150</v>
      </c>
      <c r="B23" s="3" t="s">
        <v>201</v>
      </c>
      <c r="C23" s="3">
        <v>4254469</v>
      </c>
      <c r="D23" s="3">
        <v>4530605</v>
      </c>
      <c r="E23" s="3">
        <v>4769642</v>
      </c>
      <c r="F23" s="3">
        <v>5044464</v>
      </c>
      <c r="G23" s="3">
        <v>5259280</v>
      </c>
      <c r="H23" s="3">
        <v>5390086</v>
      </c>
      <c r="I23" s="3">
        <v>5800005</v>
      </c>
      <c r="J23" s="3">
        <v>6126551</v>
      </c>
    </row>
    <row r="24" spans="1:10" x14ac:dyDescent="0.25">
      <c r="A24" s="3" t="s">
        <v>150</v>
      </c>
      <c r="B24" s="3" t="s">
        <v>202</v>
      </c>
      <c r="C24" s="3">
        <v>51691</v>
      </c>
      <c r="D24" s="3">
        <v>67402</v>
      </c>
      <c r="E24" s="3">
        <v>94197</v>
      </c>
      <c r="F24" s="3">
        <v>127094</v>
      </c>
      <c r="G24" s="3">
        <v>187248</v>
      </c>
      <c r="H24" s="3">
        <v>320897</v>
      </c>
      <c r="I24" s="3">
        <v>473171</v>
      </c>
      <c r="J24" s="3">
        <v>587552</v>
      </c>
    </row>
    <row r="25" spans="1:10" x14ac:dyDescent="0.25">
      <c r="A25" s="3" t="s">
        <v>151</v>
      </c>
      <c r="B25" s="3" t="s">
        <v>201</v>
      </c>
      <c r="C25" s="3">
        <v>103708</v>
      </c>
      <c r="D25" s="3">
        <v>132358</v>
      </c>
      <c r="E25" s="3">
        <v>172250</v>
      </c>
      <c r="F25" s="3">
        <v>166512</v>
      </c>
      <c r="G25" s="3">
        <v>138970</v>
      </c>
      <c r="H25" s="3">
        <v>190018</v>
      </c>
      <c r="I25" s="3">
        <v>165377</v>
      </c>
      <c r="J25" s="3">
        <v>158993</v>
      </c>
    </row>
    <row r="26" spans="1:10" x14ac:dyDescent="0.25">
      <c r="A26" s="3" t="s">
        <v>151</v>
      </c>
      <c r="B26" s="3" t="s">
        <v>202</v>
      </c>
      <c r="C26" s="3">
        <v>1817</v>
      </c>
      <c r="D26" s="3">
        <v>3363</v>
      </c>
      <c r="E26" s="3">
        <v>4904</v>
      </c>
      <c r="F26" s="3">
        <v>7920</v>
      </c>
      <c r="G26" s="3">
        <v>7917</v>
      </c>
      <c r="H26" s="3">
        <v>30466</v>
      </c>
      <c r="I26" s="3">
        <v>27928</v>
      </c>
      <c r="J26" s="3">
        <v>45214</v>
      </c>
    </row>
    <row r="29" spans="1:10" x14ac:dyDescent="0.25">
      <c r="A29" s="31" t="s">
        <v>80</v>
      </c>
      <c r="B29" s="31"/>
      <c r="C29" s="31"/>
      <c r="D29" s="31"/>
      <c r="E29" s="31"/>
      <c r="F29" s="31"/>
      <c r="G29" s="31"/>
      <c r="H29" s="31"/>
      <c r="I29" s="31"/>
      <c r="J29" s="31"/>
    </row>
    <row r="30" spans="1:10" x14ac:dyDescent="0.25">
      <c r="A30" s="4" t="s">
        <v>64</v>
      </c>
      <c r="B30" s="4" t="s">
        <v>5</v>
      </c>
      <c r="C30" s="4" t="s">
        <v>65</v>
      </c>
      <c r="D30" s="4" t="s">
        <v>66</v>
      </c>
      <c r="E30" s="4" t="s">
        <v>67</v>
      </c>
      <c r="F30" s="4" t="s">
        <v>68</v>
      </c>
      <c r="G30" s="4" t="s">
        <v>69</v>
      </c>
      <c r="H30" s="4" t="s">
        <v>70</v>
      </c>
      <c r="I30" s="4" t="s">
        <v>71</v>
      </c>
      <c r="J30" s="4" t="s">
        <v>72</v>
      </c>
    </row>
    <row r="31" spans="1:10" x14ac:dyDescent="0.25">
      <c r="A31" s="3" t="s">
        <v>150</v>
      </c>
      <c r="B31" s="3" t="s">
        <v>201</v>
      </c>
      <c r="C31" s="3">
        <v>71449</v>
      </c>
      <c r="D31" s="3">
        <v>68595</v>
      </c>
      <c r="E31" s="3">
        <v>56000</v>
      </c>
      <c r="F31" s="3">
        <v>63031</v>
      </c>
      <c r="G31" s="3">
        <v>79926</v>
      </c>
      <c r="H31" s="3">
        <v>65831</v>
      </c>
      <c r="I31" s="3">
        <v>56739</v>
      </c>
      <c r="J31" s="3">
        <v>65614</v>
      </c>
    </row>
    <row r="32" spans="1:10" x14ac:dyDescent="0.25">
      <c r="A32" s="3" t="s">
        <v>150</v>
      </c>
      <c r="B32" s="3" t="s">
        <v>202</v>
      </c>
      <c r="C32" s="3">
        <v>563</v>
      </c>
      <c r="D32" s="3">
        <v>547</v>
      </c>
      <c r="E32" s="3">
        <v>867</v>
      </c>
      <c r="F32" s="3">
        <v>1127</v>
      </c>
      <c r="G32" s="3">
        <v>1565</v>
      </c>
      <c r="H32" s="3">
        <v>2257</v>
      </c>
      <c r="I32" s="3">
        <v>3005</v>
      </c>
      <c r="J32" s="3">
        <v>3967</v>
      </c>
    </row>
    <row r="33" spans="1:10" x14ac:dyDescent="0.25">
      <c r="A33" s="3" t="s">
        <v>151</v>
      </c>
      <c r="B33" s="3" t="s">
        <v>201</v>
      </c>
      <c r="C33" s="3">
        <v>1371</v>
      </c>
      <c r="D33" s="3">
        <v>1811</v>
      </c>
      <c r="E33" s="3">
        <v>1723</v>
      </c>
      <c r="F33" s="3">
        <v>1707</v>
      </c>
      <c r="G33" s="3">
        <v>1769</v>
      </c>
      <c r="H33" s="3">
        <v>2026</v>
      </c>
      <c r="I33" s="3">
        <v>1574</v>
      </c>
      <c r="J33" s="3">
        <v>1569</v>
      </c>
    </row>
    <row r="34" spans="1:10" x14ac:dyDescent="0.25">
      <c r="A34" s="3" t="s">
        <v>151</v>
      </c>
      <c r="B34" s="3" t="s">
        <v>202</v>
      </c>
      <c r="C34" s="3">
        <v>14</v>
      </c>
      <c r="D34" s="3">
        <v>21</v>
      </c>
      <c r="E34" s="3">
        <v>47</v>
      </c>
      <c r="F34" s="3">
        <v>75</v>
      </c>
      <c r="G34" s="3">
        <v>66</v>
      </c>
      <c r="H34" s="3">
        <v>152</v>
      </c>
      <c r="I34" s="3">
        <v>182</v>
      </c>
      <c r="J34" s="3">
        <v>256</v>
      </c>
    </row>
  </sheetData>
  <mergeCells count="4">
    <mergeCell ref="A5:J5"/>
    <mergeCell ref="A13:J13"/>
    <mergeCell ref="A21:J21"/>
    <mergeCell ref="A29:J29"/>
  </mergeCells>
  <pageMargins left="0.7" right="0.7" top="0.75" bottom="0.75" header="0.3" footer="0.3"/>
  <pageSetup paperSize="9" orientation="portrait" horizontalDpi="300" verticalDpi="30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J58"/>
  <sheetViews>
    <sheetView workbookViewId="0"/>
  </sheetViews>
  <sheetFormatPr baseColWidth="10" defaultColWidth="11.42578125" defaultRowHeight="15" x14ac:dyDescent="0.25"/>
  <cols>
    <col min="1" max="1" width="20.7109375" bestFit="1" customWidth="1"/>
    <col min="2" max="2" width="13.28515625" bestFit="1" customWidth="1"/>
  </cols>
  <sheetData>
    <row r="1" spans="1:10" x14ac:dyDescent="0.25">
      <c r="A1" s="5" t="str">
        <f>HYPERLINK("#'Indice'!A1", "Indice")</f>
        <v>Indice</v>
      </c>
    </row>
    <row r="2" spans="1:10" x14ac:dyDescent="0.25">
      <c r="A2" s="15" t="s">
        <v>149</v>
      </c>
    </row>
    <row r="3" spans="1:10" x14ac:dyDescent="0.25">
      <c r="A3" s="8" t="s">
        <v>62</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1" t="s">
        <v>150</v>
      </c>
      <c r="B7" s="1" t="s">
        <v>107</v>
      </c>
      <c r="C7" s="1">
        <v>97.464817762374906</v>
      </c>
      <c r="D7" s="1">
        <v>96.703583002090497</v>
      </c>
      <c r="E7" s="1">
        <v>95.508944988250704</v>
      </c>
      <c r="F7" s="1">
        <v>96.232241392135606</v>
      </c>
      <c r="G7" s="1">
        <v>97.056424617767306</v>
      </c>
      <c r="H7" s="1">
        <v>95.681536197662396</v>
      </c>
      <c r="I7" s="1">
        <v>96.633446216583295</v>
      </c>
      <c r="J7" s="1">
        <v>96.952110528945894</v>
      </c>
    </row>
    <row r="8" spans="1:10" x14ac:dyDescent="0.25">
      <c r="A8" s="1" t="s">
        <v>150</v>
      </c>
      <c r="B8" s="1" t="s">
        <v>108</v>
      </c>
      <c r="C8" s="1">
        <v>97.178101539611802</v>
      </c>
      <c r="D8" s="1">
        <v>96.482324600219698</v>
      </c>
      <c r="E8" s="1">
        <v>95.543384552001996</v>
      </c>
      <c r="F8" s="1">
        <v>96.214461326599107</v>
      </c>
      <c r="G8" s="1">
        <v>96.800720691680894</v>
      </c>
      <c r="H8" s="1">
        <v>96.293264627456693</v>
      </c>
      <c r="I8" s="1">
        <v>96.570616960525498</v>
      </c>
      <c r="J8" s="1">
        <v>96.870565414428697</v>
      </c>
    </row>
    <row r="9" spans="1:10" x14ac:dyDescent="0.25">
      <c r="A9" s="1" t="s">
        <v>150</v>
      </c>
      <c r="B9" s="1" t="s">
        <v>109</v>
      </c>
      <c r="C9" s="1">
        <v>97.111785411834703</v>
      </c>
      <c r="D9" s="1">
        <v>96.640133857727093</v>
      </c>
      <c r="E9" s="1">
        <v>96.329671144485502</v>
      </c>
      <c r="F9" s="1">
        <v>96.595752239227295</v>
      </c>
      <c r="G9" s="1">
        <v>96.886485815048204</v>
      </c>
      <c r="H9" s="1">
        <v>96.016901731491103</v>
      </c>
      <c r="I9" s="1">
        <v>96.900844573974595</v>
      </c>
      <c r="J9" s="1">
        <v>96.948778629303007</v>
      </c>
    </row>
    <row r="10" spans="1:10" x14ac:dyDescent="0.25">
      <c r="A10" s="1" t="s">
        <v>150</v>
      </c>
      <c r="B10" s="1" t="s">
        <v>110</v>
      </c>
      <c r="C10" s="1">
        <v>97.4353671073914</v>
      </c>
      <c r="D10" s="1">
        <v>97.409641742706299</v>
      </c>
      <c r="E10" s="1">
        <v>96.547317504882798</v>
      </c>
      <c r="F10" s="1">
        <v>96.9043612480164</v>
      </c>
      <c r="G10" s="1">
        <v>97.574627399444594</v>
      </c>
      <c r="H10" s="1">
        <v>95.902609825134306</v>
      </c>
      <c r="I10" s="1">
        <v>97.156417369842501</v>
      </c>
      <c r="J10" s="1">
        <v>96.728593111038194</v>
      </c>
    </row>
    <row r="11" spans="1:10" x14ac:dyDescent="0.25">
      <c r="A11" s="1" t="s">
        <v>150</v>
      </c>
      <c r="B11" s="1" t="s">
        <v>111</v>
      </c>
      <c r="C11" s="1">
        <v>98.844921588897705</v>
      </c>
      <c r="D11" s="1">
        <v>98.314881324768095</v>
      </c>
      <c r="E11" s="1">
        <v>98.452681303024306</v>
      </c>
      <c r="F11" s="1">
        <v>97.683829069137602</v>
      </c>
      <c r="G11" s="1">
        <v>98.523741960525498</v>
      </c>
      <c r="H11" s="1">
        <v>97.427994012832599</v>
      </c>
      <c r="I11" s="1">
        <v>97.578597068786607</v>
      </c>
      <c r="J11" s="1">
        <v>97.731381654739394</v>
      </c>
    </row>
    <row r="12" spans="1:10" x14ac:dyDescent="0.25">
      <c r="A12" s="1" t="s">
        <v>151</v>
      </c>
      <c r="B12" s="1" t="s">
        <v>107</v>
      </c>
      <c r="C12" s="1">
        <v>2.53517962992191</v>
      </c>
      <c r="D12" s="1">
        <v>3.2964184880256702</v>
      </c>
      <c r="E12" s="1">
        <v>4.4910553842783001</v>
      </c>
      <c r="F12" s="1">
        <v>3.7677571177482601</v>
      </c>
      <c r="G12" s="1">
        <v>2.9435729607939698</v>
      </c>
      <c r="H12" s="1">
        <v>4.3184664100408598</v>
      </c>
      <c r="I12" s="1">
        <v>3.36655117571354</v>
      </c>
      <c r="J12" s="1">
        <v>3.0478913336992299</v>
      </c>
    </row>
    <row r="13" spans="1:10" x14ac:dyDescent="0.25">
      <c r="A13" s="1" t="s">
        <v>151</v>
      </c>
      <c r="B13" s="1" t="s">
        <v>108</v>
      </c>
      <c r="C13" s="1">
        <v>2.8219012543559101</v>
      </c>
      <c r="D13" s="1">
        <v>3.5176757723093002</v>
      </c>
      <c r="E13" s="1">
        <v>4.45661433041096</v>
      </c>
      <c r="F13" s="1">
        <v>3.7855397909879702</v>
      </c>
      <c r="G13" s="1">
        <v>3.1992811709642401</v>
      </c>
      <c r="H13" s="1">
        <v>3.7067335098981902</v>
      </c>
      <c r="I13" s="1">
        <v>3.4293856471776998</v>
      </c>
      <c r="J13" s="1">
        <v>3.1294368207454699</v>
      </c>
    </row>
    <row r="14" spans="1:10" x14ac:dyDescent="0.25">
      <c r="A14" s="1" t="s">
        <v>151</v>
      </c>
      <c r="B14" s="1" t="s">
        <v>109</v>
      </c>
      <c r="C14" s="1">
        <v>2.8882151469588302</v>
      </c>
      <c r="D14" s="1">
        <v>3.3598657697439198</v>
      </c>
      <c r="E14" s="1">
        <v>3.6703310906887099</v>
      </c>
      <c r="F14" s="1">
        <v>3.4042451530695002</v>
      </c>
      <c r="G14" s="1">
        <v>3.1135125085711501</v>
      </c>
      <c r="H14" s="1">
        <v>3.98309789597988</v>
      </c>
      <c r="I14" s="1">
        <v>3.0991559848189398</v>
      </c>
      <c r="J14" s="1">
        <v>3.05122397840023</v>
      </c>
    </row>
    <row r="15" spans="1:10" x14ac:dyDescent="0.25">
      <c r="A15" s="1" t="s">
        <v>151</v>
      </c>
      <c r="B15" s="1" t="s">
        <v>110</v>
      </c>
      <c r="C15" s="1">
        <v>2.5646328926086399</v>
      </c>
      <c r="D15" s="1">
        <v>2.5903558358550098</v>
      </c>
      <c r="E15" s="1">
        <v>3.4526843577623398</v>
      </c>
      <c r="F15" s="1">
        <v>3.0956378206610702</v>
      </c>
      <c r="G15" s="1">
        <v>2.4253748357295999</v>
      </c>
      <c r="H15" s="1">
        <v>4.0973924100399</v>
      </c>
      <c r="I15" s="1">
        <v>2.8435818850994101</v>
      </c>
      <c r="J15" s="1">
        <v>3.271409496665</v>
      </c>
    </row>
    <row r="16" spans="1:10" x14ac:dyDescent="0.25">
      <c r="A16" s="1" t="s">
        <v>151</v>
      </c>
      <c r="B16" s="1" t="s">
        <v>111</v>
      </c>
      <c r="C16" s="1">
        <v>1.15507580339909</v>
      </c>
      <c r="D16" s="1">
        <v>1.6851214691996601</v>
      </c>
      <c r="E16" s="1">
        <v>1.5473159030079799</v>
      </c>
      <c r="F16" s="1">
        <v>2.3161703720688802</v>
      </c>
      <c r="G16" s="1">
        <v>1.47625915706158</v>
      </c>
      <c r="H16" s="1">
        <v>2.5720054283738101</v>
      </c>
      <c r="I16" s="1">
        <v>2.42140050977468</v>
      </c>
      <c r="J16" s="1">
        <v>2.2686179727315898</v>
      </c>
    </row>
    <row r="19" spans="1:10" x14ac:dyDescent="0.25">
      <c r="A19" s="31" t="s">
        <v>78</v>
      </c>
      <c r="B19" s="31"/>
      <c r="C19" s="31"/>
      <c r="D19" s="31"/>
      <c r="E19" s="31"/>
      <c r="F19" s="31"/>
      <c r="G19" s="31"/>
      <c r="H19" s="31"/>
      <c r="I19" s="31"/>
      <c r="J19" s="31"/>
    </row>
    <row r="20" spans="1:10" x14ac:dyDescent="0.25">
      <c r="A20" s="4" t="s">
        <v>64</v>
      </c>
      <c r="B20" s="4" t="s">
        <v>5</v>
      </c>
      <c r="C20" s="4" t="s">
        <v>65</v>
      </c>
      <c r="D20" s="4" t="s">
        <v>66</v>
      </c>
      <c r="E20" s="4" t="s">
        <v>67</v>
      </c>
      <c r="F20" s="4" t="s">
        <v>68</v>
      </c>
      <c r="G20" s="4" t="s">
        <v>69</v>
      </c>
      <c r="H20" s="4" t="s">
        <v>70</v>
      </c>
      <c r="I20" s="4" t="s">
        <v>71</v>
      </c>
      <c r="J20" s="4" t="s">
        <v>72</v>
      </c>
    </row>
    <row r="21" spans="1:10" x14ac:dyDescent="0.25">
      <c r="A21" s="2" t="s">
        <v>150</v>
      </c>
      <c r="B21" s="2" t="s">
        <v>107</v>
      </c>
      <c r="C21" s="2">
        <v>0.207055942155421</v>
      </c>
      <c r="D21" s="2">
        <v>0.219363369978964</v>
      </c>
      <c r="E21" s="2">
        <v>0.41492087766528102</v>
      </c>
      <c r="F21" s="2">
        <v>0.29925638809800098</v>
      </c>
      <c r="G21" s="2">
        <v>0.20376099273562401</v>
      </c>
      <c r="H21" s="2">
        <v>0.24470281787216699</v>
      </c>
      <c r="I21" s="2">
        <v>0.202136626467109</v>
      </c>
      <c r="J21" s="2">
        <v>0.18528474029153599</v>
      </c>
    </row>
    <row r="22" spans="1:10" x14ac:dyDescent="0.25">
      <c r="A22" s="2" t="s">
        <v>150</v>
      </c>
      <c r="B22" s="2" t="s">
        <v>108</v>
      </c>
      <c r="C22" s="2">
        <v>0.21131027024239299</v>
      </c>
      <c r="D22" s="2">
        <v>0.234501762315631</v>
      </c>
      <c r="E22" s="2">
        <v>0.389008526690304</v>
      </c>
      <c r="F22" s="2">
        <v>0.26992047205567399</v>
      </c>
      <c r="G22" s="2">
        <v>0.205311621539295</v>
      </c>
      <c r="H22" s="2">
        <v>0.23306442890316201</v>
      </c>
      <c r="I22" s="2">
        <v>0.20477261859923601</v>
      </c>
      <c r="J22" s="2">
        <v>0.215672119520605</v>
      </c>
    </row>
    <row r="23" spans="1:10" x14ac:dyDescent="0.25">
      <c r="A23" s="2" t="s">
        <v>150</v>
      </c>
      <c r="B23" s="2" t="s">
        <v>109</v>
      </c>
      <c r="C23" s="2">
        <v>0.26462010573595801</v>
      </c>
      <c r="D23" s="2">
        <v>0.25661031249910599</v>
      </c>
      <c r="E23" s="2">
        <v>0.35048699937760802</v>
      </c>
      <c r="F23" s="2">
        <v>0.27271497528999999</v>
      </c>
      <c r="G23" s="2">
        <v>0.241363421082497</v>
      </c>
      <c r="H23" s="2">
        <v>0.24165534414351</v>
      </c>
      <c r="I23" s="2">
        <v>0.23256971035152699</v>
      </c>
      <c r="J23" s="2">
        <v>0.192804436665028</v>
      </c>
    </row>
    <row r="24" spans="1:10" x14ac:dyDescent="0.25">
      <c r="A24" s="2" t="s">
        <v>150</v>
      </c>
      <c r="B24" s="2" t="s">
        <v>110</v>
      </c>
      <c r="C24" s="2">
        <v>0.25040002074092599</v>
      </c>
      <c r="D24" s="2">
        <v>0.23851066362112799</v>
      </c>
      <c r="E24" s="2">
        <v>0.38626061286777302</v>
      </c>
      <c r="F24" s="2">
        <v>0.28464479837566597</v>
      </c>
      <c r="G24" s="2">
        <v>0.19406339852139401</v>
      </c>
      <c r="H24" s="2">
        <v>0.50873234868049599</v>
      </c>
      <c r="I24" s="2">
        <v>0.23542349226772799</v>
      </c>
      <c r="J24" s="2">
        <v>0.2448501996696</v>
      </c>
    </row>
    <row r="25" spans="1:10" x14ac:dyDescent="0.25">
      <c r="A25" s="2" t="s">
        <v>150</v>
      </c>
      <c r="B25" s="2" t="s">
        <v>111</v>
      </c>
      <c r="C25" s="2">
        <v>0.18184371292591101</v>
      </c>
      <c r="D25" s="2">
        <v>0.24642888456583001</v>
      </c>
      <c r="E25" s="2">
        <v>0.35257542040199003</v>
      </c>
      <c r="F25" s="2">
        <v>0.49559231847524599</v>
      </c>
      <c r="G25" s="2">
        <v>0.25601924862712599</v>
      </c>
      <c r="H25" s="2">
        <v>0.28436428401619201</v>
      </c>
      <c r="I25" s="2">
        <v>0.22698435932397801</v>
      </c>
      <c r="J25" s="2">
        <v>0.38583653513342098</v>
      </c>
    </row>
    <row r="26" spans="1:10" x14ac:dyDescent="0.25">
      <c r="A26" s="2" t="s">
        <v>151</v>
      </c>
      <c r="B26" s="2" t="s">
        <v>107</v>
      </c>
      <c r="C26" s="2">
        <v>0.207055942155421</v>
      </c>
      <c r="D26" s="2">
        <v>0.219363369978964</v>
      </c>
      <c r="E26" s="2">
        <v>0.41492087766528102</v>
      </c>
      <c r="F26" s="2">
        <v>0.29925638809800098</v>
      </c>
      <c r="G26" s="2">
        <v>0.20376099273562401</v>
      </c>
      <c r="H26" s="2">
        <v>0.24470281787216699</v>
      </c>
      <c r="I26" s="2">
        <v>0.202136626467109</v>
      </c>
      <c r="J26" s="2">
        <v>0.18528474029153599</v>
      </c>
    </row>
    <row r="27" spans="1:10" x14ac:dyDescent="0.25">
      <c r="A27" s="2" t="s">
        <v>151</v>
      </c>
      <c r="B27" s="2" t="s">
        <v>108</v>
      </c>
      <c r="C27" s="2">
        <v>0.21131027024239299</v>
      </c>
      <c r="D27" s="2">
        <v>0.234501762315631</v>
      </c>
      <c r="E27" s="2">
        <v>0.389008526690304</v>
      </c>
      <c r="F27" s="2">
        <v>0.26992047205567399</v>
      </c>
      <c r="G27" s="2">
        <v>0.205311621539295</v>
      </c>
      <c r="H27" s="2">
        <v>0.23306442890316201</v>
      </c>
      <c r="I27" s="2">
        <v>0.20477261859923601</v>
      </c>
      <c r="J27" s="2">
        <v>0.215672119520605</v>
      </c>
    </row>
    <row r="28" spans="1:10" x14ac:dyDescent="0.25">
      <c r="A28" s="2" t="s">
        <v>151</v>
      </c>
      <c r="B28" s="2" t="s">
        <v>109</v>
      </c>
      <c r="C28" s="2">
        <v>0.26462010573595801</v>
      </c>
      <c r="D28" s="2">
        <v>0.25661031249910599</v>
      </c>
      <c r="E28" s="2">
        <v>0.35048699937760802</v>
      </c>
      <c r="F28" s="2">
        <v>0.27271497528999999</v>
      </c>
      <c r="G28" s="2">
        <v>0.241363421082497</v>
      </c>
      <c r="H28" s="2">
        <v>0.24165534414351</v>
      </c>
      <c r="I28" s="2">
        <v>0.23256971035152699</v>
      </c>
      <c r="J28" s="2">
        <v>0.192804436665028</v>
      </c>
    </row>
    <row r="29" spans="1:10" x14ac:dyDescent="0.25">
      <c r="A29" s="2" t="s">
        <v>151</v>
      </c>
      <c r="B29" s="2" t="s">
        <v>110</v>
      </c>
      <c r="C29" s="2">
        <v>0.25040002074092599</v>
      </c>
      <c r="D29" s="2">
        <v>0.23851066362112799</v>
      </c>
      <c r="E29" s="2">
        <v>0.38626061286777302</v>
      </c>
      <c r="F29" s="2">
        <v>0.28464479837566597</v>
      </c>
      <c r="G29" s="2">
        <v>0.19406339852139401</v>
      </c>
      <c r="H29" s="2">
        <v>0.50873234868049599</v>
      </c>
      <c r="I29" s="2">
        <v>0.23542349226772799</v>
      </c>
      <c r="J29" s="2">
        <v>0.2448501996696</v>
      </c>
    </row>
    <row r="30" spans="1:10" x14ac:dyDescent="0.25">
      <c r="A30" s="2" t="s">
        <v>151</v>
      </c>
      <c r="B30" s="2" t="s">
        <v>111</v>
      </c>
      <c r="C30" s="2">
        <v>0.18184371292591101</v>
      </c>
      <c r="D30" s="2">
        <v>0.24642888456583001</v>
      </c>
      <c r="E30" s="2">
        <v>0.35257542040199003</v>
      </c>
      <c r="F30" s="2">
        <v>0.49559231847524599</v>
      </c>
      <c r="G30" s="2">
        <v>0.25601924862712599</v>
      </c>
      <c r="H30" s="2">
        <v>0.28436428401619201</v>
      </c>
      <c r="I30" s="2">
        <v>0.22698435932397801</v>
      </c>
      <c r="J30" s="2">
        <v>0.38583653513342098</v>
      </c>
    </row>
    <row r="33" spans="1:10" x14ac:dyDescent="0.25">
      <c r="A33" s="31" t="s">
        <v>79</v>
      </c>
      <c r="B33" s="31"/>
      <c r="C33" s="31"/>
      <c r="D33" s="31"/>
      <c r="E33" s="31"/>
      <c r="F33" s="31"/>
      <c r="G33" s="31"/>
      <c r="H33" s="31"/>
      <c r="I33" s="31"/>
      <c r="J33" s="31"/>
    </row>
    <row r="34" spans="1:10" x14ac:dyDescent="0.25">
      <c r="A34" s="4" t="s">
        <v>64</v>
      </c>
      <c r="B34" s="4" t="s">
        <v>5</v>
      </c>
      <c r="C34" s="4" t="s">
        <v>65</v>
      </c>
      <c r="D34" s="4" t="s">
        <v>66</v>
      </c>
      <c r="E34" s="4" t="s">
        <v>67</v>
      </c>
      <c r="F34" s="4" t="s">
        <v>68</v>
      </c>
      <c r="G34" s="4" t="s">
        <v>69</v>
      </c>
      <c r="H34" s="4" t="s">
        <v>70</v>
      </c>
      <c r="I34" s="4" t="s">
        <v>71</v>
      </c>
      <c r="J34" s="4" t="s">
        <v>72</v>
      </c>
    </row>
    <row r="35" spans="1:10" x14ac:dyDescent="0.25">
      <c r="A35" s="3" t="s">
        <v>150</v>
      </c>
      <c r="B35" s="3" t="s">
        <v>107</v>
      </c>
      <c r="C35" s="3">
        <v>869586</v>
      </c>
      <c r="D35" s="3">
        <v>925608</v>
      </c>
      <c r="E35" s="3">
        <v>973941</v>
      </c>
      <c r="F35" s="3">
        <v>1043707</v>
      </c>
      <c r="G35" s="3">
        <v>1095835</v>
      </c>
      <c r="H35" s="3">
        <v>1149694</v>
      </c>
      <c r="I35" s="3">
        <v>1285422</v>
      </c>
      <c r="J35" s="3">
        <v>1359541</v>
      </c>
    </row>
    <row r="36" spans="1:10" x14ac:dyDescent="0.25">
      <c r="A36" s="3" t="s">
        <v>150</v>
      </c>
      <c r="B36" s="3" t="s">
        <v>108</v>
      </c>
      <c r="C36" s="3">
        <v>855452</v>
      </c>
      <c r="D36" s="3">
        <v>923743</v>
      </c>
      <c r="E36" s="3">
        <v>974018</v>
      </c>
      <c r="F36" s="3">
        <v>1047635</v>
      </c>
      <c r="G36" s="3">
        <v>1091280</v>
      </c>
      <c r="H36" s="3">
        <v>1153498</v>
      </c>
      <c r="I36" s="3">
        <v>1278762</v>
      </c>
      <c r="J36" s="3">
        <v>1367978</v>
      </c>
    </row>
    <row r="37" spans="1:10" x14ac:dyDescent="0.25">
      <c r="A37" s="3" t="s">
        <v>150</v>
      </c>
      <c r="B37" s="3" t="s">
        <v>109</v>
      </c>
      <c r="C37" s="3">
        <v>861971</v>
      </c>
      <c r="D37" s="3">
        <v>925884</v>
      </c>
      <c r="E37" s="3">
        <v>982264</v>
      </c>
      <c r="F37" s="3">
        <v>1055837</v>
      </c>
      <c r="G37" s="3">
        <v>1097223</v>
      </c>
      <c r="H37" s="3">
        <v>1151596</v>
      </c>
      <c r="I37" s="3">
        <v>1290633</v>
      </c>
      <c r="J37" s="3">
        <v>1342186</v>
      </c>
    </row>
    <row r="38" spans="1:10" x14ac:dyDescent="0.25">
      <c r="A38" s="3" t="s">
        <v>150</v>
      </c>
      <c r="B38" s="3" t="s">
        <v>110</v>
      </c>
      <c r="C38" s="3">
        <v>862227</v>
      </c>
      <c r="D38" s="3">
        <v>930830</v>
      </c>
      <c r="E38" s="3">
        <v>984744</v>
      </c>
      <c r="F38" s="3">
        <v>1037023</v>
      </c>
      <c r="G38" s="3">
        <v>1096690</v>
      </c>
      <c r="H38" s="3">
        <v>1150253</v>
      </c>
      <c r="I38" s="3">
        <v>1284471</v>
      </c>
      <c r="J38" s="3">
        <v>1354149</v>
      </c>
    </row>
    <row r="39" spans="1:10" x14ac:dyDescent="0.25">
      <c r="A39" s="3" t="s">
        <v>150</v>
      </c>
      <c r="B39" s="3" t="s">
        <v>111</v>
      </c>
      <c r="C39" s="3">
        <v>875854</v>
      </c>
      <c r="D39" s="3">
        <v>940896</v>
      </c>
      <c r="E39" s="3">
        <v>1003287</v>
      </c>
      <c r="F39" s="3">
        <v>1058965</v>
      </c>
      <c r="G39" s="3">
        <v>1111401</v>
      </c>
      <c r="H39" s="3">
        <v>1168641</v>
      </c>
      <c r="I39" s="3">
        <v>1294788</v>
      </c>
      <c r="J39" s="3">
        <v>1367522</v>
      </c>
    </row>
    <row r="40" spans="1:10" x14ac:dyDescent="0.25">
      <c r="A40" s="3" t="s">
        <v>151</v>
      </c>
      <c r="B40" s="3" t="s">
        <v>107</v>
      </c>
      <c r="C40" s="3">
        <v>22619</v>
      </c>
      <c r="D40" s="3">
        <v>31552</v>
      </c>
      <c r="E40" s="3">
        <v>45797</v>
      </c>
      <c r="F40" s="3">
        <v>40864</v>
      </c>
      <c r="G40" s="3">
        <v>33235</v>
      </c>
      <c r="H40" s="3">
        <v>51890</v>
      </c>
      <c r="I40" s="3">
        <v>44782</v>
      </c>
      <c r="J40" s="3">
        <v>42740</v>
      </c>
    </row>
    <row r="41" spans="1:10" x14ac:dyDescent="0.25">
      <c r="A41" s="3" t="s">
        <v>151</v>
      </c>
      <c r="B41" s="3" t="s">
        <v>108</v>
      </c>
      <c r="C41" s="3">
        <v>24841</v>
      </c>
      <c r="D41" s="3">
        <v>33679</v>
      </c>
      <c r="E41" s="3">
        <v>45433</v>
      </c>
      <c r="F41" s="3">
        <v>41219</v>
      </c>
      <c r="G41" s="3">
        <v>36067</v>
      </c>
      <c r="H41" s="3">
        <v>44403</v>
      </c>
      <c r="I41" s="3">
        <v>45411</v>
      </c>
      <c r="J41" s="3">
        <v>44193</v>
      </c>
    </row>
    <row r="42" spans="1:10" x14ac:dyDescent="0.25">
      <c r="A42" s="3" t="s">
        <v>151</v>
      </c>
      <c r="B42" s="3" t="s">
        <v>109</v>
      </c>
      <c r="C42" s="3">
        <v>25636</v>
      </c>
      <c r="D42" s="3">
        <v>32190</v>
      </c>
      <c r="E42" s="3">
        <v>37426</v>
      </c>
      <c r="F42" s="3">
        <v>37210</v>
      </c>
      <c r="G42" s="3">
        <v>35260</v>
      </c>
      <c r="H42" s="3">
        <v>47772</v>
      </c>
      <c r="I42" s="3">
        <v>41278</v>
      </c>
      <c r="J42" s="3">
        <v>42242</v>
      </c>
    </row>
    <row r="43" spans="1:10" x14ac:dyDescent="0.25">
      <c r="A43" s="3" t="s">
        <v>151</v>
      </c>
      <c r="B43" s="3" t="s">
        <v>110</v>
      </c>
      <c r="C43" s="3">
        <v>22695</v>
      </c>
      <c r="D43" s="3">
        <v>24753</v>
      </c>
      <c r="E43" s="3">
        <v>35216</v>
      </c>
      <c r="F43" s="3">
        <v>33128</v>
      </c>
      <c r="G43" s="3">
        <v>27260</v>
      </c>
      <c r="H43" s="3">
        <v>49144</v>
      </c>
      <c r="I43" s="3">
        <v>37594</v>
      </c>
      <c r="J43" s="3">
        <v>45798</v>
      </c>
    </row>
    <row r="44" spans="1:10" x14ac:dyDescent="0.25">
      <c r="A44" s="3" t="s">
        <v>151</v>
      </c>
      <c r="B44" s="3" t="s">
        <v>111</v>
      </c>
      <c r="C44" s="3">
        <v>10235</v>
      </c>
      <c r="D44" s="3">
        <v>16127</v>
      </c>
      <c r="E44" s="3">
        <v>15768</v>
      </c>
      <c r="F44" s="3">
        <v>25109</v>
      </c>
      <c r="G44" s="3">
        <v>16653</v>
      </c>
      <c r="H44" s="3">
        <v>30851</v>
      </c>
      <c r="I44" s="3">
        <v>32130</v>
      </c>
      <c r="J44" s="3">
        <v>31744</v>
      </c>
    </row>
    <row r="47" spans="1:10" x14ac:dyDescent="0.25">
      <c r="A47" s="31" t="s">
        <v>80</v>
      </c>
      <c r="B47" s="31"/>
      <c r="C47" s="31"/>
      <c r="D47" s="31"/>
      <c r="E47" s="31"/>
      <c r="F47" s="31"/>
      <c r="G47" s="31"/>
      <c r="H47" s="31"/>
      <c r="I47" s="31"/>
      <c r="J47" s="31"/>
    </row>
    <row r="48" spans="1:10" x14ac:dyDescent="0.25">
      <c r="A48" s="4" t="s">
        <v>64</v>
      </c>
      <c r="B48" s="4" t="s">
        <v>5</v>
      </c>
      <c r="C48" s="4" t="s">
        <v>65</v>
      </c>
      <c r="D48" s="4" t="s">
        <v>66</v>
      </c>
      <c r="E48" s="4" t="s">
        <v>67</v>
      </c>
      <c r="F48" s="4" t="s">
        <v>68</v>
      </c>
      <c r="G48" s="4" t="s">
        <v>69</v>
      </c>
      <c r="H48" s="4" t="s">
        <v>70</v>
      </c>
      <c r="I48" s="4" t="s">
        <v>71</v>
      </c>
      <c r="J48" s="4" t="s">
        <v>72</v>
      </c>
    </row>
    <row r="49" spans="1:10" x14ac:dyDescent="0.25">
      <c r="A49" s="3" t="s">
        <v>150</v>
      </c>
      <c r="B49" s="3" t="s">
        <v>107</v>
      </c>
      <c r="C49" s="3">
        <v>21289</v>
      </c>
      <c r="D49" s="3">
        <v>20313</v>
      </c>
      <c r="E49" s="3">
        <v>13698</v>
      </c>
      <c r="F49" s="3">
        <v>16165</v>
      </c>
      <c r="G49" s="3">
        <v>20714</v>
      </c>
      <c r="H49" s="3">
        <v>16541</v>
      </c>
      <c r="I49" s="3">
        <v>14227</v>
      </c>
      <c r="J49" s="3">
        <v>17764</v>
      </c>
    </row>
    <row r="50" spans="1:10" x14ac:dyDescent="0.25">
      <c r="A50" s="3" t="s">
        <v>150</v>
      </c>
      <c r="B50" s="3" t="s">
        <v>108</v>
      </c>
      <c r="C50" s="3">
        <v>16656</v>
      </c>
      <c r="D50" s="3">
        <v>16255</v>
      </c>
      <c r="E50" s="3">
        <v>12315</v>
      </c>
      <c r="F50" s="3">
        <v>14505</v>
      </c>
      <c r="G50" s="3">
        <v>17951</v>
      </c>
      <c r="H50" s="3">
        <v>14871</v>
      </c>
      <c r="I50" s="3">
        <v>13718</v>
      </c>
      <c r="J50" s="3">
        <v>16022</v>
      </c>
    </row>
    <row r="51" spans="1:10" x14ac:dyDescent="0.25">
      <c r="A51" s="3" t="s">
        <v>150</v>
      </c>
      <c r="B51" s="3" t="s">
        <v>109</v>
      </c>
      <c r="C51" s="3">
        <v>14259</v>
      </c>
      <c r="D51" s="3">
        <v>14514</v>
      </c>
      <c r="E51" s="3">
        <v>11383</v>
      </c>
      <c r="F51" s="3">
        <v>13358</v>
      </c>
      <c r="G51" s="3">
        <v>16564</v>
      </c>
      <c r="H51" s="3">
        <v>13964</v>
      </c>
      <c r="I51" s="3">
        <v>12502</v>
      </c>
      <c r="J51" s="3">
        <v>14300</v>
      </c>
    </row>
    <row r="52" spans="1:10" x14ac:dyDescent="0.25">
      <c r="A52" s="3" t="s">
        <v>150</v>
      </c>
      <c r="B52" s="3" t="s">
        <v>110</v>
      </c>
      <c r="C52" s="3">
        <v>11586</v>
      </c>
      <c r="D52" s="3">
        <v>11162</v>
      </c>
      <c r="E52" s="3">
        <v>10939</v>
      </c>
      <c r="F52" s="3">
        <v>11820</v>
      </c>
      <c r="G52" s="3">
        <v>14583</v>
      </c>
      <c r="H52" s="3">
        <v>12504</v>
      </c>
      <c r="I52" s="3">
        <v>11477</v>
      </c>
      <c r="J52" s="3">
        <v>12737</v>
      </c>
    </row>
    <row r="53" spans="1:10" x14ac:dyDescent="0.25">
      <c r="A53" s="3" t="s">
        <v>150</v>
      </c>
      <c r="B53" s="3" t="s">
        <v>111</v>
      </c>
      <c r="C53" s="3">
        <v>8477</v>
      </c>
      <c r="D53" s="3">
        <v>7362</v>
      </c>
      <c r="E53" s="3">
        <v>8962</v>
      </c>
      <c r="F53" s="3">
        <v>9068</v>
      </c>
      <c r="G53" s="3">
        <v>12225</v>
      </c>
      <c r="H53" s="3">
        <v>10865</v>
      </c>
      <c r="I53" s="3">
        <v>9183</v>
      </c>
      <c r="J53" s="3">
        <v>9390</v>
      </c>
    </row>
    <row r="54" spans="1:10" x14ac:dyDescent="0.25">
      <c r="A54" s="3" t="s">
        <v>151</v>
      </c>
      <c r="B54" s="3" t="s">
        <v>107</v>
      </c>
      <c r="C54" s="3">
        <v>371</v>
      </c>
      <c r="D54" s="3">
        <v>526</v>
      </c>
      <c r="E54" s="3">
        <v>468</v>
      </c>
      <c r="F54" s="3">
        <v>479</v>
      </c>
      <c r="G54" s="3">
        <v>479</v>
      </c>
      <c r="H54" s="3">
        <v>629</v>
      </c>
      <c r="I54" s="3">
        <v>457</v>
      </c>
      <c r="J54" s="3">
        <v>437</v>
      </c>
    </row>
    <row r="55" spans="1:10" x14ac:dyDescent="0.25">
      <c r="A55" s="3" t="s">
        <v>151</v>
      </c>
      <c r="B55" s="3" t="s">
        <v>108</v>
      </c>
      <c r="C55" s="3">
        <v>355</v>
      </c>
      <c r="D55" s="3">
        <v>484</v>
      </c>
      <c r="E55" s="3">
        <v>463</v>
      </c>
      <c r="F55" s="3">
        <v>450</v>
      </c>
      <c r="G55" s="3">
        <v>467</v>
      </c>
      <c r="H55" s="3">
        <v>482</v>
      </c>
      <c r="I55" s="3">
        <v>440</v>
      </c>
      <c r="J55" s="3">
        <v>458</v>
      </c>
    </row>
    <row r="56" spans="1:10" x14ac:dyDescent="0.25">
      <c r="A56" s="3" t="s">
        <v>151</v>
      </c>
      <c r="B56" s="3" t="s">
        <v>109</v>
      </c>
      <c r="C56" s="3">
        <v>316</v>
      </c>
      <c r="D56" s="3">
        <v>424</v>
      </c>
      <c r="E56" s="3">
        <v>381</v>
      </c>
      <c r="F56" s="3">
        <v>384</v>
      </c>
      <c r="G56" s="3">
        <v>427</v>
      </c>
      <c r="H56" s="3">
        <v>483</v>
      </c>
      <c r="I56" s="3">
        <v>393</v>
      </c>
      <c r="J56" s="3">
        <v>397</v>
      </c>
    </row>
    <row r="57" spans="1:10" x14ac:dyDescent="0.25">
      <c r="A57" s="3" t="s">
        <v>151</v>
      </c>
      <c r="B57" s="3" t="s">
        <v>110</v>
      </c>
      <c r="C57" s="3">
        <v>251</v>
      </c>
      <c r="D57" s="3">
        <v>290</v>
      </c>
      <c r="E57" s="3">
        <v>332</v>
      </c>
      <c r="F57" s="3">
        <v>318</v>
      </c>
      <c r="G57" s="3">
        <v>310</v>
      </c>
      <c r="H57" s="3">
        <v>368</v>
      </c>
      <c r="I57" s="3">
        <v>311</v>
      </c>
      <c r="J57" s="3">
        <v>354</v>
      </c>
    </row>
    <row r="58" spans="1:10" x14ac:dyDescent="0.25">
      <c r="A58" s="3" t="s">
        <v>151</v>
      </c>
      <c r="B58" s="3" t="s">
        <v>111</v>
      </c>
      <c r="C58" s="3">
        <v>98</v>
      </c>
      <c r="D58" s="3">
        <v>130</v>
      </c>
      <c r="E58" s="3">
        <v>143</v>
      </c>
      <c r="F58" s="3">
        <v>178</v>
      </c>
      <c r="G58" s="3">
        <v>167</v>
      </c>
      <c r="H58" s="3">
        <v>241</v>
      </c>
      <c r="I58" s="3">
        <v>203</v>
      </c>
      <c r="J58" s="3">
        <v>197</v>
      </c>
    </row>
  </sheetData>
  <mergeCells count="4">
    <mergeCell ref="A5:J5"/>
    <mergeCell ref="A19:J19"/>
    <mergeCell ref="A33:J33"/>
    <mergeCell ref="A47:J47"/>
  </mergeCells>
  <pageMargins left="0.7" right="0.7" top="0.75" bottom="0.75" header="0.3" footer="0.3"/>
  <pageSetup paperSize="9" orientation="portrait" horizontalDpi="300" verticalDpi="30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J22"/>
  <sheetViews>
    <sheetView workbookViewId="0"/>
  </sheetViews>
  <sheetFormatPr baseColWidth="10" defaultColWidth="11.42578125" defaultRowHeight="15" x14ac:dyDescent="0.25"/>
  <cols>
    <col min="1" max="1" width="8.42578125" bestFit="1" customWidth="1"/>
    <col min="2" max="2" width="12.42578125" bestFit="1" customWidth="1"/>
  </cols>
  <sheetData>
    <row r="1" spans="1:10" x14ac:dyDescent="0.25">
      <c r="A1" s="5" t="str">
        <f>HYPERLINK("#'Indice'!A1", "Indice")</f>
        <v>Indice</v>
      </c>
    </row>
    <row r="2" spans="1:10" x14ac:dyDescent="0.25">
      <c r="A2" s="15" t="s">
        <v>152</v>
      </c>
    </row>
    <row r="3" spans="1:10" x14ac:dyDescent="0.25">
      <c r="A3" s="8" t="s">
        <v>153</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3" t="s">
        <v>154</v>
      </c>
      <c r="B7" s="3" t="s">
        <v>74</v>
      </c>
      <c r="C7" s="3">
        <v>4431116</v>
      </c>
      <c r="D7" s="3">
        <v>4785262</v>
      </c>
      <c r="E7" s="3">
        <v>5097894</v>
      </c>
      <c r="F7" s="3">
        <v>5420697</v>
      </c>
      <c r="G7" s="3">
        <v>5640904</v>
      </c>
      <c r="H7" s="3">
        <v>5997742</v>
      </c>
      <c r="I7" s="3">
        <v>6635271</v>
      </c>
      <c r="J7" s="3">
        <v>6998093</v>
      </c>
    </row>
    <row r="10" spans="1:10" x14ac:dyDescent="0.25">
      <c r="A10" s="31" t="s">
        <v>78</v>
      </c>
      <c r="B10" s="31"/>
      <c r="C10" s="31"/>
      <c r="D10" s="31"/>
      <c r="E10" s="31"/>
      <c r="F10" s="31"/>
      <c r="G10" s="31"/>
      <c r="H10" s="31"/>
      <c r="I10" s="31"/>
      <c r="J10" s="31"/>
    </row>
    <row r="11" spans="1:10" x14ac:dyDescent="0.25">
      <c r="A11" s="4" t="s">
        <v>64</v>
      </c>
      <c r="B11" s="4" t="s">
        <v>5</v>
      </c>
      <c r="C11" s="4" t="s">
        <v>65</v>
      </c>
      <c r="D11" s="4" t="s">
        <v>66</v>
      </c>
      <c r="E11" s="4" t="s">
        <v>67</v>
      </c>
      <c r="F11" s="4" t="s">
        <v>68</v>
      </c>
      <c r="G11" s="4" t="s">
        <v>69</v>
      </c>
      <c r="H11" s="4" t="s">
        <v>70</v>
      </c>
      <c r="I11" s="4" t="s">
        <v>71</v>
      </c>
      <c r="J11" s="4" t="s">
        <v>72</v>
      </c>
    </row>
    <row r="12" spans="1:10" x14ac:dyDescent="0.25">
      <c r="A12" s="3" t="s">
        <v>154</v>
      </c>
      <c r="B12" s="3" t="s">
        <v>74</v>
      </c>
      <c r="C12" s="3">
        <v>37190.206439222697</v>
      </c>
      <c r="D12" s="3">
        <v>47479.135336486099</v>
      </c>
      <c r="E12" s="3">
        <v>125908.806745379</v>
      </c>
      <c r="F12" s="3">
        <v>93789.346706108103</v>
      </c>
      <c r="G12" s="3">
        <v>59319.353537853603</v>
      </c>
      <c r="H12" s="3">
        <v>65096.558941574003</v>
      </c>
      <c r="I12" s="3">
        <v>86444.437679468305</v>
      </c>
      <c r="J12" s="3">
        <v>42262.165082041698</v>
      </c>
    </row>
    <row r="15" spans="1:10" x14ac:dyDescent="0.25">
      <c r="A15" s="31" t="s">
        <v>79</v>
      </c>
      <c r="B15" s="31"/>
      <c r="C15" s="31"/>
      <c r="D15" s="31"/>
      <c r="E15" s="31"/>
      <c r="F15" s="31"/>
      <c r="G15" s="31"/>
      <c r="H15" s="31"/>
      <c r="I15" s="31"/>
      <c r="J15" s="31"/>
    </row>
    <row r="16" spans="1:10" x14ac:dyDescent="0.25">
      <c r="A16" s="4" t="s">
        <v>64</v>
      </c>
      <c r="B16" s="4" t="s">
        <v>5</v>
      </c>
      <c r="C16" s="4" t="s">
        <v>65</v>
      </c>
      <c r="D16" s="4" t="s">
        <v>66</v>
      </c>
      <c r="E16" s="4" t="s">
        <v>67</v>
      </c>
      <c r="F16" s="4" t="s">
        <v>68</v>
      </c>
      <c r="G16" s="4" t="s">
        <v>69</v>
      </c>
      <c r="H16" s="4" t="s">
        <v>70</v>
      </c>
      <c r="I16" s="4" t="s">
        <v>71</v>
      </c>
      <c r="J16" s="4" t="s">
        <v>72</v>
      </c>
    </row>
    <row r="17" spans="1:10" x14ac:dyDescent="0.25">
      <c r="A17" s="3" t="s">
        <v>154</v>
      </c>
      <c r="B17" s="3" t="s">
        <v>74</v>
      </c>
      <c r="C17" s="3">
        <v>4431116</v>
      </c>
      <c r="D17" s="3">
        <v>4785262</v>
      </c>
      <c r="E17" s="3">
        <v>5097894</v>
      </c>
      <c r="F17" s="3">
        <v>5420697</v>
      </c>
      <c r="G17" s="3">
        <v>5640904</v>
      </c>
      <c r="H17" s="3">
        <v>5997742</v>
      </c>
      <c r="I17" s="3">
        <v>6635271</v>
      </c>
      <c r="J17" s="3">
        <v>6998093</v>
      </c>
    </row>
    <row r="20" spans="1:10" x14ac:dyDescent="0.25">
      <c r="A20" s="31" t="s">
        <v>80</v>
      </c>
      <c r="B20" s="31"/>
      <c r="C20" s="31"/>
      <c r="D20" s="31"/>
      <c r="E20" s="31"/>
      <c r="F20" s="31"/>
      <c r="G20" s="31"/>
      <c r="H20" s="31"/>
      <c r="I20" s="31"/>
      <c r="J20" s="31"/>
    </row>
    <row r="21" spans="1:10" x14ac:dyDescent="0.25">
      <c r="A21" s="4" t="s">
        <v>64</v>
      </c>
      <c r="B21" s="4" t="s">
        <v>5</v>
      </c>
      <c r="C21" s="4" t="s">
        <v>65</v>
      </c>
      <c r="D21" s="4" t="s">
        <v>66</v>
      </c>
      <c r="E21" s="4" t="s">
        <v>67</v>
      </c>
      <c r="F21" s="4" t="s">
        <v>68</v>
      </c>
      <c r="G21" s="4" t="s">
        <v>69</v>
      </c>
      <c r="H21" s="4" t="s">
        <v>70</v>
      </c>
      <c r="I21" s="4" t="s">
        <v>71</v>
      </c>
      <c r="J21" s="4" t="s">
        <v>72</v>
      </c>
    </row>
    <row r="22" spans="1:10" x14ac:dyDescent="0.25">
      <c r="A22" s="3" t="s">
        <v>154</v>
      </c>
      <c r="B22" s="3" t="s">
        <v>74</v>
      </c>
      <c r="C22" s="3">
        <v>73658</v>
      </c>
      <c r="D22" s="3">
        <v>71460</v>
      </c>
      <c r="E22" s="3">
        <v>59084</v>
      </c>
      <c r="F22" s="3">
        <v>66725</v>
      </c>
      <c r="G22" s="3">
        <v>83887</v>
      </c>
      <c r="H22" s="3">
        <v>70948</v>
      </c>
      <c r="I22" s="3">
        <v>62911</v>
      </c>
      <c r="J22" s="3">
        <v>72056</v>
      </c>
    </row>
  </sheetData>
  <mergeCells count="4">
    <mergeCell ref="A5:J5"/>
    <mergeCell ref="A10:J10"/>
    <mergeCell ref="A15:J15"/>
    <mergeCell ref="A20:J20"/>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82"/>
  <sheetViews>
    <sheetView workbookViewId="0"/>
  </sheetViews>
  <sheetFormatPr baseColWidth="10" defaultColWidth="11.42578125" defaultRowHeight="15" x14ac:dyDescent="0.25"/>
  <cols>
    <col min="1" max="1" width="37.28515625" bestFit="1" customWidth="1"/>
    <col min="2" max="2" width="12.42578125" bestFit="1" customWidth="1"/>
  </cols>
  <sheetData>
    <row r="1" spans="1:10" x14ac:dyDescent="0.25">
      <c r="A1" s="5" t="str">
        <f>HYPERLINK("#'Indice'!A1", "Indice")</f>
        <v>Indice</v>
      </c>
    </row>
    <row r="2" spans="1:10" x14ac:dyDescent="0.25">
      <c r="A2" s="15" t="s">
        <v>61</v>
      </c>
    </row>
    <row r="3" spans="1:10" x14ac:dyDescent="0.25">
      <c r="A3" s="8" t="s">
        <v>62</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1" t="s">
        <v>73</v>
      </c>
      <c r="B7" s="1" t="s">
        <v>101</v>
      </c>
      <c r="C7" s="1">
        <v>25.9816944599152</v>
      </c>
      <c r="D7" s="1">
        <v>25.8630305528641</v>
      </c>
      <c r="E7" s="1">
        <v>25.367152690887501</v>
      </c>
      <c r="F7" s="1">
        <v>22.073821723461201</v>
      </c>
      <c r="G7" s="1">
        <v>16.251388192176801</v>
      </c>
      <c r="H7" s="1">
        <v>14.346514642238599</v>
      </c>
      <c r="I7" s="1">
        <v>20.499031245708501</v>
      </c>
      <c r="J7" s="1">
        <v>17.108762264251698</v>
      </c>
    </row>
    <row r="8" spans="1:10" x14ac:dyDescent="0.25">
      <c r="A8" s="1" t="s">
        <v>73</v>
      </c>
      <c r="B8" s="1" t="s">
        <v>102</v>
      </c>
      <c r="C8" s="1">
        <v>55.475562810897799</v>
      </c>
      <c r="D8" s="1">
        <v>52.1672427654266</v>
      </c>
      <c r="E8" s="1">
        <v>50.264334678649902</v>
      </c>
      <c r="F8" s="1">
        <v>48.949280381202698</v>
      </c>
      <c r="G8" s="1">
        <v>46.657389402389498</v>
      </c>
      <c r="H8" s="1">
        <v>40.6522840261459</v>
      </c>
      <c r="I8" s="1">
        <v>43.675431609153698</v>
      </c>
      <c r="J8" s="1">
        <v>42.963460087776198</v>
      </c>
    </row>
    <row r="9" spans="1:10" x14ac:dyDescent="0.25">
      <c r="A9" s="1" t="s">
        <v>73</v>
      </c>
      <c r="B9" s="1" t="s">
        <v>103</v>
      </c>
      <c r="C9" s="1">
        <v>74.365496635436998</v>
      </c>
      <c r="D9" s="1">
        <v>71.431535482406602</v>
      </c>
      <c r="E9" s="1">
        <v>67.906582355499296</v>
      </c>
      <c r="F9" s="1">
        <v>67.989802360534696</v>
      </c>
      <c r="G9" s="1">
        <v>67.428684234619098</v>
      </c>
      <c r="H9" s="1">
        <v>63.160574436187702</v>
      </c>
      <c r="I9" s="1">
        <v>65.063953399658203</v>
      </c>
      <c r="J9" s="1">
        <v>62.320464849472003</v>
      </c>
    </row>
    <row r="10" spans="1:10" x14ac:dyDescent="0.25">
      <c r="A10" s="1" t="s">
        <v>73</v>
      </c>
      <c r="B10" s="1" t="s">
        <v>104</v>
      </c>
      <c r="C10" s="1">
        <v>86.394757032394395</v>
      </c>
      <c r="D10" s="1">
        <v>83.192551136016803</v>
      </c>
      <c r="E10" s="1">
        <v>82.653117179870605</v>
      </c>
      <c r="F10" s="1">
        <v>81.884610652923598</v>
      </c>
      <c r="G10" s="1">
        <v>81.194812059402494</v>
      </c>
      <c r="H10" s="1">
        <v>79.537618160247803</v>
      </c>
      <c r="I10" s="1">
        <v>79.144173860549898</v>
      </c>
      <c r="J10" s="1">
        <v>75.741964578628497</v>
      </c>
    </row>
    <row r="11" spans="1:10" x14ac:dyDescent="0.25">
      <c r="A11" s="1" t="s">
        <v>75</v>
      </c>
      <c r="B11" s="1" t="s">
        <v>101</v>
      </c>
      <c r="C11" s="1">
        <v>45.676827430725098</v>
      </c>
      <c r="D11" s="1">
        <v>48.548254370689399</v>
      </c>
      <c r="E11" s="1">
        <v>46.691986918449402</v>
      </c>
      <c r="F11" s="1">
        <v>50.838816165924101</v>
      </c>
      <c r="G11" s="1">
        <v>60.162621736526503</v>
      </c>
      <c r="H11" s="1">
        <v>61.024171113967903</v>
      </c>
      <c r="I11" s="1">
        <v>61.037868261337302</v>
      </c>
      <c r="J11" s="1">
        <v>61.349290609359699</v>
      </c>
    </row>
    <row r="12" spans="1:10" x14ac:dyDescent="0.25">
      <c r="A12" s="1" t="s">
        <v>75</v>
      </c>
      <c r="B12" s="1" t="s">
        <v>102</v>
      </c>
      <c r="C12" s="1">
        <v>24.530261754989599</v>
      </c>
      <c r="D12" s="1">
        <v>27.537003159523</v>
      </c>
      <c r="E12" s="1">
        <v>27.980962395668001</v>
      </c>
      <c r="F12" s="1">
        <v>31.754252314567601</v>
      </c>
      <c r="G12" s="1">
        <v>34.2307180166245</v>
      </c>
      <c r="H12" s="1">
        <v>39.047759771347003</v>
      </c>
      <c r="I12" s="1">
        <v>40.844115614891102</v>
      </c>
      <c r="J12" s="1">
        <v>41.588670015335097</v>
      </c>
    </row>
    <row r="13" spans="1:10" x14ac:dyDescent="0.25">
      <c r="A13" s="1" t="s">
        <v>75</v>
      </c>
      <c r="B13" s="1" t="s">
        <v>103</v>
      </c>
      <c r="C13" s="1">
        <v>12.54763007164</v>
      </c>
      <c r="D13" s="1">
        <v>13.890564441680899</v>
      </c>
      <c r="E13" s="1">
        <v>14.801007509231599</v>
      </c>
      <c r="F13" s="1">
        <v>15.324479341507001</v>
      </c>
      <c r="G13" s="1">
        <v>15.656749904155699</v>
      </c>
      <c r="H13" s="1">
        <v>18.361975252628302</v>
      </c>
      <c r="I13" s="1">
        <v>18.589036166667899</v>
      </c>
      <c r="J13" s="1">
        <v>20.597913861274701</v>
      </c>
    </row>
    <row r="14" spans="1:10" x14ac:dyDescent="0.25">
      <c r="A14" s="1" t="s">
        <v>75</v>
      </c>
      <c r="B14" s="1" t="s">
        <v>104</v>
      </c>
      <c r="C14" s="1">
        <v>5.0569191575050398</v>
      </c>
      <c r="D14" s="1">
        <v>6.6346988081932103</v>
      </c>
      <c r="E14" s="1">
        <v>5.6063111871480897</v>
      </c>
      <c r="F14" s="1">
        <v>6.1097793281078303</v>
      </c>
      <c r="G14" s="1">
        <v>7.0896320044994399</v>
      </c>
      <c r="H14" s="1">
        <v>7.1433290839195296</v>
      </c>
      <c r="I14" s="1">
        <v>8.2672469317913109</v>
      </c>
      <c r="J14" s="1">
        <v>8.6636684834957105</v>
      </c>
    </row>
    <row r="15" spans="1:10" x14ac:dyDescent="0.25">
      <c r="A15" s="1" t="s">
        <v>76</v>
      </c>
      <c r="B15" s="1" t="s">
        <v>101</v>
      </c>
      <c r="C15" s="1">
        <v>27.548080682754499</v>
      </c>
      <c r="D15" s="1">
        <v>24.404640495777102</v>
      </c>
      <c r="E15" s="1">
        <v>24.527654051780701</v>
      </c>
      <c r="F15" s="1">
        <v>24.307057261467001</v>
      </c>
      <c r="G15" s="1">
        <v>19.921706616878499</v>
      </c>
      <c r="H15" s="1">
        <v>21.852646768093098</v>
      </c>
      <c r="I15" s="1">
        <v>14.161615073680901</v>
      </c>
      <c r="J15" s="1">
        <v>16.218273341655699</v>
      </c>
    </row>
    <row r="16" spans="1:10" x14ac:dyDescent="0.25">
      <c r="A16" s="1" t="s">
        <v>76</v>
      </c>
      <c r="B16" s="1" t="s">
        <v>102</v>
      </c>
      <c r="C16" s="1">
        <v>19.223152101039901</v>
      </c>
      <c r="D16" s="1">
        <v>18.9788848161697</v>
      </c>
      <c r="E16" s="1">
        <v>18.508212268352501</v>
      </c>
      <c r="F16" s="1">
        <v>16.809612512588501</v>
      </c>
      <c r="G16" s="1">
        <v>17.2255322337151</v>
      </c>
      <c r="H16" s="1">
        <v>17.616681754589099</v>
      </c>
      <c r="I16" s="1">
        <v>12.0946027338505</v>
      </c>
      <c r="J16" s="1">
        <v>11.709163337945901</v>
      </c>
    </row>
    <row r="17" spans="1:10" x14ac:dyDescent="0.25">
      <c r="A17" s="1" t="s">
        <v>76</v>
      </c>
      <c r="B17" s="1" t="s">
        <v>103</v>
      </c>
      <c r="C17" s="1">
        <v>12.5296205282211</v>
      </c>
      <c r="D17" s="1">
        <v>13.2259607315063</v>
      </c>
      <c r="E17" s="1">
        <v>14.636030793190001</v>
      </c>
      <c r="F17" s="1">
        <v>13.618557155132301</v>
      </c>
      <c r="G17" s="1">
        <v>14.609161019325301</v>
      </c>
      <c r="H17" s="1">
        <v>15.6332090497017</v>
      </c>
      <c r="I17" s="1">
        <v>12.4110549688339</v>
      </c>
      <c r="J17" s="1">
        <v>12.6676097512245</v>
      </c>
    </row>
    <row r="18" spans="1:10" x14ac:dyDescent="0.25">
      <c r="A18" s="1" t="s">
        <v>76</v>
      </c>
      <c r="B18" s="1" t="s">
        <v>104</v>
      </c>
      <c r="C18" s="1">
        <v>8.1463702023029292</v>
      </c>
      <c r="D18" s="1">
        <v>9.4361864030361193</v>
      </c>
      <c r="E18" s="1">
        <v>9.8600529134273494</v>
      </c>
      <c r="F18" s="1">
        <v>9.2382378876209295</v>
      </c>
      <c r="G18" s="1">
        <v>9.9475853145122493</v>
      </c>
      <c r="H18" s="1">
        <v>10.796587169170399</v>
      </c>
      <c r="I18" s="1">
        <v>9.5890350639820099</v>
      </c>
      <c r="J18" s="1">
        <v>11.806082725524901</v>
      </c>
    </row>
    <row r="19" spans="1:10" x14ac:dyDescent="0.25">
      <c r="A19" s="1" t="s">
        <v>77</v>
      </c>
      <c r="B19" s="1" t="s">
        <v>101</v>
      </c>
      <c r="C19" s="1">
        <v>0.79339928925037395</v>
      </c>
      <c r="D19" s="1">
        <v>1.18407495319843</v>
      </c>
      <c r="E19" s="1">
        <v>3.4132044762373002</v>
      </c>
      <c r="F19" s="1">
        <v>2.7803018689155601</v>
      </c>
      <c r="G19" s="1">
        <v>3.6642812192440002</v>
      </c>
      <c r="H19" s="1">
        <v>2.7766687795519802</v>
      </c>
      <c r="I19" s="1">
        <v>4.3014813214540499</v>
      </c>
      <c r="J19" s="1">
        <v>5.3236756473779696</v>
      </c>
    </row>
    <row r="20" spans="1:10" x14ac:dyDescent="0.25">
      <c r="A20" s="1" t="s">
        <v>77</v>
      </c>
      <c r="B20" s="1" t="s">
        <v>102</v>
      </c>
      <c r="C20" s="1">
        <v>0.77102333307266202</v>
      </c>
      <c r="D20" s="1">
        <v>1.3168690726161001</v>
      </c>
      <c r="E20" s="1">
        <v>3.2464914023876199</v>
      </c>
      <c r="F20" s="1">
        <v>2.4868553504347801</v>
      </c>
      <c r="G20" s="1">
        <v>1.8863618373870801</v>
      </c>
      <c r="H20" s="1">
        <v>2.6832727715372999</v>
      </c>
      <c r="I20" s="1">
        <v>3.3858519047498699</v>
      </c>
      <c r="J20" s="1">
        <v>3.7387073040008501</v>
      </c>
    </row>
    <row r="21" spans="1:10" x14ac:dyDescent="0.25">
      <c r="A21" s="1" t="s">
        <v>77</v>
      </c>
      <c r="B21" s="1" t="s">
        <v>103</v>
      </c>
      <c r="C21" s="1">
        <v>0.55725262500345696</v>
      </c>
      <c r="D21" s="1">
        <v>1.45193748176098</v>
      </c>
      <c r="E21" s="1">
        <v>2.6563813909888299</v>
      </c>
      <c r="F21" s="1">
        <v>3.0671592801809302</v>
      </c>
      <c r="G21" s="1">
        <v>2.3054016754031199</v>
      </c>
      <c r="H21" s="1">
        <v>2.8442408889532098</v>
      </c>
      <c r="I21" s="1">
        <v>3.9359573274850801</v>
      </c>
      <c r="J21" s="1">
        <v>4.4140104204416302</v>
      </c>
    </row>
    <row r="22" spans="1:10" x14ac:dyDescent="0.25">
      <c r="A22" s="1" t="s">
        <v>77</v>
      </c>
      <c r="B22" s="1" t="s">
        <v>104</v>
      </c>
      <c r="C22" s="1">
        <v>0.40195584297180198</v>
      </c>
      <c r="D22" s="1">
        <v>0.73656500317156304</v>
      </c>
      <c r="E22" s="1">
        <v>1.88051946461201</v>
      </c>
      <c r="F22" s="1">
        <v>2.7673721313476598</v>
      </c>
      <c r="G22" s="1">
        <v>1.76797080785036</v>
      </c>
      <c r="H22" s="1">
        <v>2.5224674493074399</v>
      </c>
      <c r="I22" s="1">
        <v>2.9995450749993302</v>
      </c>
      <c r="J22" s="1">
        <v>3.7882845848798801</v>
      </c>
    </row>
    <row r="25" spans="1:10" x14ac:dyDescent="0.25">
      <c r="A25" s="31" t="s">
        <v>78</v>
      </c>
      <c r="B25" s="31"/>
      <c r="C25" s="31"/>
      <c r="D25" s="31"/>
      <c r="E25" s="31"/>
      <c r="F25" s="31"/>
      <c r="G25" s="31"/>
      <c r="H25" s="31"/>
      <c r="I25" s="31"/>
      <c r="J25" s="31"/>
    </row>
    <row r="26" spans="1:10" x14ac:dyDescent="0.25">
      <c r="A26" s="4" t="s">
        <v>64</v>
      </c>
      <c r="B26" s="4" t="s">
        <v>5</v>
      </c>
      <c r="C26" s="4" t="s">
        <v>65</v>
      </c>
      <c r="D26" s="4" t="s">
        <v>66</v>
      </c>
      <c r="E26" s="4" t="s">
        <v>67</v>
      </c>
      <c r="F26" s="4" t="s">
        <v>68</v>
      </c>
      <c r="G26" s="4" t="s">
        <v>69</v>
      </c>
      <c r="H26" s="4" t="s">
        <v>70</v>
      </c>
      <c r="I26" s="4" t="s">
        <v>71</v>
      </c>
      <c r="J26" s="4" t="s">
        <v>72</v>
      </c>
    </row>
    <row r="27" spans="1:10" x14ac:dyDescent="0.25">
      <c r="A27" s="2" t="s">
        <v>73</v>
      </c>
      <c r="B27" s="2" t="s">
        <v>101</v>
      </c>
      <c r="C27" s="2">
        <v>1.27774709835649</v>
      </c>
      <c r="D27" s="2">
        <v>1.47704025730491</v>
      </c>
      <c r="E27" s="2">
        <v>1.2418117374181701</v>
      </c>
      <c r="F27" s="2">
        <v>1.5057389624416799</v>
      </c>
      <c r="G27" s="2">
        <v>1.16908699274063</v>
      </c>
      <c r="H27" s="2">
        <v>0.87978690862655595</v>
      </c>
      <c r="I27" s="2">
        <v>1.5517641790211201</v>
      </c>
      <c r="J27" s="2">
        <v>0.75723454356193498</v>
      </c>
    </row>
    <row r="28" spans="1:10" x14ac:dyDescent="0.25">
      <c r="A28" s="2" t="s">
        <v>73</v>
      </c>
      <c r="B28" s="2" t="s">
        <v>102</v>
      </c>
      <c r="C28" s="2">
        <v>0.83727631717920303</v>
      </c>
      <c r="D28" s="2">
        <v>0.93676587566733405</v>
      </c>
      <c r="E28" s="2">
        <v>1.07776802033186</v>
      </c>
      <c r="F28" s="2">
        <v>0.89891729876398996</v>
      </c>
      <c r="G28" s="2">
        <v>0.70093674585223198</v>
      </c>
      <c r="H28" s="2">
        <v>0.76182610355317604</v>
      </c>
      <c r="I28" s="2">
        <v>1.01563148200512</v>
      </c>
      <c r="J28" s="2">
        <v>0.63801719807088397</v>
      </c>
    </row>
    <row r="29" spans="1:10" x14ac:dyDescent="0.25">
      <c r="A29" s="2" t="s">
        <v>73</v>
      </c>
      <c r="B29" s="2" t="s">
        <v>103</v>
      </c>
      <c r="C29" s="2">
        <v>0.55924602784216404</v>
      </c>
      <c r="D29" s="2">
        <v>0.610065693035722</v>
      </c>
      <c r="E29" s="2">
        <v>0.98723787814378705</v>
      </c>
      <c r="F29" s="2">
        <v>0.66759991459548496</v>
      </c>
      <c r="G29" s="2">
        <v>0.47643827274441702</v>
      </c>
      <c r="H29" s="2">
        <v>0.55546602234244302</v>
      </c>
      <c r="I29" s="2">
        <v>0.61843325383961201</v>
      </c>
      <c r="J29" s="2">
        <v>0.49535287544131301</v>
      </c>
    </row>
    <row r="30" spans="1:10" x14ac:dyDescent="0.25">
      <c r="A30" s="2" t="s">
        <v>73</v>
      </c>
      <c r="B30" s="2" t="s">
        <v>104</v>
      </c>
      <c r="C30" s="2">
        <v>0.40741083212196799</v>
      </c>
      <c r="D30" s="2">
        <v>0.49407128244638399</v>
      </c>
      <c r="E30" s="2">
        <v>0.586787285283208</v>
      </c>
      <c r="F30" s="2">
        <v>0.50894739106297504</v>
      </c>
      <c r="G30" s="2">
        <v>0.385178532451391</v>
      </c>
      <c r="H30" s="2">
        <v>0.42508570477366397</v>
      </c>
      <c r="I30" s="2">
        <v>0.36150326486676898</v>
      </c>
      <c r="J30" s="2">
        <v>0.39259623736143101</v>
      </c>
    </row>
    <row r="31" spans="1:10" x14ac:dyDescent="0.25">
      <c r="A31" s="2" t="s">
        <v>75</v>
      </c>
      <c r="B31" s="2" t="s">
        <v>101</v>
      </c>
      <c r="C31" s="2">
        <v>1.65054220706224</v>
      </c>
      <c r="D31" s="2">
        <v>1.8398813903331801</v>
      </c>
      <c r="E31" s="2">
        <v>1.5178016386926201</v>
      </c>
      <c r="F31" s="2">
        <v>1.8141642212867699</v>
      </c>
      <c r="G31" s="2">
        <v>1.6064135357737499</v>
      </c>
      <c r="H31" s="2">
        <v>1.7441069707274399</v>
      </c>
      <c r="I31" s="2">
        <v>1.56889259815216</v>
      </c>
      <c r="J31" s="2">
        <v>0.98619107156992003</v>
      </c>
    </row>
    <row r="32" spans="1:10" x14ac:dyDescent="0.25">
      <c r="A32" s="2" t="s">
        <v>75</v>
      </c>
      <c r="B32" s="2" t="s">
        <v>102</v>
      </c>
      <c r="C32" s="2">
        <v>0.68225967697799195</v>
      </c>
      <c r="D32" s="2">
        <v>0.773833598941565</v>
      </c>
      <c r="E32" s="2">
        <v>0.90903351083397899</v>
      </c>
      <c r="F32" s="2">
        <v>0.84976581856608402</v>
      </c>
      <c r="G32" s="2">
        <v>0.75216810218989805</v>
      </c>
      <c r="H32" s="2">
        <v>0.76261800713837102</v>
      </c>
      <c r="I32" s="2">
        <v>1.08244074508548</v>
      </c>
      <c r="J32" s="2">
        <v>0.68158973008394197</v>
      </c>
    </row>
    <row r="33" spans="1:10" x14ac:dyDescent="0.25">
      <c r="A33" s="2" t="s">
        <v>75</v>
      </c>
      <c r="B33" s="2" t="s">
        <v>103</v>
      </c>
      <c r="C33" s="2">
        <v>0.45520025305450001</v>
      </c>
      <c r="D33" s="2">
        <v>0.46365940943360301</v>
      </c>
      <c r="E33" s="2">
        <v>0.68134446628391698</v>
      </c>
      <c r="F33" s="2">
        <v>0.55757798254489899</v>
      </c>
      <c r="G33" s="2">
        <v>0.38508577272296002</v>
      </c>
      <c r="H33" s="2">
        <v>0.46210517175495602</v>
      </c>
      <c r="I33" s="2">
        <v>0.46627139672637002</v>
      </c>
      <c r="J33" s="2">
        <v>0.43888618238270299</v>
      </c>
    </row>
    <row r="34" spans="1:10" x14ac:dyDescent="0.25">
      <c r="A34" s="2" t="s">
        <v>75</v>
      </c>
      <c r="B34" s="2" t="s">
        <v>104</v>
      </c>
      <c r="C34" s="2">
        <v>0.27429754845797999</v>
      </c>
      <c r="D34" s="2">
        <v>0.38098110817372799</v>
      </c>
      <c r="E34" s="2">
        <v>0.333698885515332</v>
      </c>
      <c r="F34" s="2">
        <v>0.27967088390141698</v>
      </c>
      <c r="G34" s="2">
        <v>0.273940060287714</v>
      </c>
      <c r="H34" s="2">
        <v>0.25179127696901599</v>
      </c>
      <c r="I34" s="2">
        <v>0.246240990236402</v>
      </c>
      <c r="J34" s="2">
        <v>0.31130812130868402</v>
      </c>
    </row>
    <row r="35" spans="1:10" x14ac:dyDescent="0.25">
      <c r="A35" s="2" t="s">
        <v>76</v>
      </c>
      <c r="B35" s="2" t="s">
        <v>101</v>
      </c>
      <c r="C35" s="2">
        <v>1.2705737724900199</v>
      </c>
      <c r="D35" s="2">
        <v>1.25960782170296</v>
      </c>
      <c r="E35" s="2">
        <v>1.4405156485736399</v>
      </c>
      <c r="F35" s="2">
        <v>1.6456931829452499</v>
      </c>
      <c r="G35" s="2">
        <v>1.3145372271537801</v>
      </c>
      <c r="H35" s="2">
        <v>1.1792284436523901</v>
      </c>
      <c r="I35" s="2">
        <v>0.80532599240541503</v>
      </c>
      <c r="J35" s="2">
        <v>0.67154210992157504</v>
      </c>
    </row>
    <row r="36" spans="1:10" x14ac:dyDescent="0.25">
      <c r="A36" s="2" t="s">
        <v>76</v>
      </c>
      <c r="B36" s="2" t="s">
        <v>102</v>
      </c>
      <c r="C36" s="2">
        <v>0.595814874395728</v>
      </c>
      <c r="D36" s="2">
        <v>0.60778004117310003</v>
      </c>
      <c r="E36" s="2">
        <v>0.80710658803582203</v>
      </c>
      <c r="F36" s="2">
        <v>0.74189975857734702</v>
      </c>
      <c r="G36" s="2">
        <v>0.46251867897808602</v>
      </c>
      <c r="H36" s="2">
        <v>0.67073618993163098</v>
      </c>
      <c r="I36" s="2">
        <v>0.677901040762663</v>
      </c>
      <c r="J36" s="2">
        <v>0.31176018528640298</v>
      </c>
    </row>
    <row r="37" spans="1:10" x14ac:dyDescent="0.25">
      <c r="A37" s="2" t="s">
        <v>76</v>
      </c>
      <c r="B37" s="2" t="s">
        <v>103</v>
      </c>
      <c r="C37" s="2">
        <v>0.38406495004892299</v>
      </c>
      <c r="D37" s="2">
        <v>0.41672238148748902</v>
      </c>
      <c r="E37" s="2">
        <v>0.65619796514511097</v>
      </c>
      <c r="F37" s="2">
        <v>0.474102748557925</v>
      </c>
      <c r="G37" s="2">
        <v>0.34457356669008699</v>
      </c>
      <c r="H37" s="2">
        <v>0.39388374425470801</v>
      </c>
      <c r="I37" s="2">
        <v>0.34094210714101802</v>
      </c>
      <c r="J37" s="2">
        <v>0.28642462566494897</v>
      </c>
    </row>
    <row r="38" spans="1:10" x14ac:dyDescent="0.25">
      <c r="A38" s="2" t="s">
        <v>76</v>
      </c>
      <c r="B38" s="2" t="s">
        <v>104</v>
      </c>
      <c r="C38" s="2">
        <v>0.30644291546195701</v>
      </c>
      <c r="D38" s="2">
        <v>0.336787244305015</v>
      </c>
      <c r="E38" s="2">
        <v>0.453229900449514</v>
      </c>
      <c r="F38" s="2">
        <v>0.37741200067102898</v>
      </c>
      <c r="G38" s="2">
        <v>0.26627678889781198</v>
      </c>
      <c r="H38" s="2">
        <v>0.31765934545546798</v>
      </c>
      <c r="I38" s="2">
        <v>0.25627224240452101</v>
      </c>
      <c r="J38" s="2">
        <v>0.25376514531672001</v>
      </c>
    </row>
    <row r="39" spans="1:10" x14ac:dyDescent="0.25">
      <c r="A39" s="2" t="s">
        <v>77</v>
      </c>
      <c r="B39" s="2" t="s">
        <v>101</v>
      </c>
      <c r="C39" s="2">
        <v>0.27639181353151798</v>
      </c>
      <c r="D39" s="2">
        <v>0.225331983529031</v>
      </c>
      <c r="E39" s="2">
        <v>0.63898535445332505</v>
      </c>
      <c r="F39" s="2">
        <v>0.37336125969886802</v>
      </c>
      <c r="G39" s="2">
        <v>0.87516661733388901</v>
      </c>
      <c r="H39" s="2">
        <v>0.28390882071107598</v>
      </c>
      <c r="I39" s="2">
        <v>0.429764529690146</v>
      </c>
      <c r="J39" s="2">
        <v>0.42830514721572399</v>
      </c>
    </row>
    <row r="40" spans="1:10" x14ac:dyDescent="0.25">
      <c r="A40" s="2" t="s">
        <v>77</v>
      </c>
      <c r="B40" s="2" t="s">
        <v>102</v>
      </c>
      <c r="C40" s="2">
        <v>0.13472936116159001</v>
      </c>
      <c r="D40" s="2">
        <v>0.133044214453548</v>
      </c>
      <c r="E40" s="2">
        <v>0.39897547103464598</v>
      </c>
      <c r="F40" s="2">
        <v>0.19737060647457799</v>
      </c>
      <c r="G40" s="2">
        <v>0.141911359969527</v>
      </c>
      <c r="H40" s="2">
        <v>0.18479723948985299</v>
      </c>
      <c r="I40" s="2">
        <v>0.215159077197313</v>
      </c>
      <c r="J40" s="2">
        <v>0.203076074831188</v>
      </c>
    </row>
    <row r="41" spans="1:10" x14ac:dyDescent="0.25">
      <c r="A41" s="2" t="s">
        <v>77</v>
      </c>
      <c r="B41" s="2" t="s">
        <v>103</v>
      </c>
      <c r="C41" s="2">
        <v>8.4017444169148803E-2</v>
      </c>
      <c r="D41" s="2">
        <v>0.13661700068041699</v>
      </c>
      <c r="E41" s="2">
        <v>0.22961413487792001</v>
      </c>
      <c r="F41" s="2">
        <v>0.18027881160378501</v>
      </c>
      <c r="G41" s="2">
        <v>0.122831214684993</v>
      </c>
      <c r="H41" s="2">
        <v>0.14626979827880901</v>
      </c>
      <c r="I41" s="2">
        <v>0.189722958020866</v>
      </c>
      <c r="J41" s="2">
        <v>0.18245244864374399</v>
      </c>
    </row>
    <row r="42" spans="1:10" x14ac:dyDescent="0.25">
      <c r="A42" s="2" t="s">
        <v>77</v>
      </c>
      <c r="B42" s="2" t="s">
        <v>104</v>
      </c>
      <c r="C42" s="2">
        <v>6.8088993430137607E-2</v>
      </c>
      <c r="D42" s="2">
        <v>8.3645398262888193E-2</v>
      </c>
      <c r="E42" s="2">
        <v>0.153861800208688</v>
      </c>
      <c r="F42" s="2">
        <v>0.20963780116289901</v>
      </c>
      <c r="G42" s="2">
        <v>0.108521990478039</v>
      </c>
      <c r="H42" s="2">
        <v>0.155220367014408</v>
      </c>
      <c r="I42" s="2">
        <v>0.14435580233112</v>
      </c>
      <c r="J42" s="2">
        <v>0.15022930456325401</v>
      </c>
    </row>
    <row r="45" spans="1:10" x14ac:dyDescent="0.25">
      <c r="A45" s="31" t="s">
        <v>79</v>
      </c>
      <c r="B45" s="31"/>
      <c r="C45" s="31"/>
      <c r="D45" s="31"/>
      <c r="E45" s="31"/>
      <c r="F45" s="31"/>
      <c r="G45" s="31"/>
      <c r="H45" s="31"/>
      <c r="I45" s="31"/>
      <c r="J45" s="31"/>
    </row>
    <row r="46" spans="1:10" x14ac:dyDescent="0.25">
      <c r="A46" s="4" t="s">
        <v>64</v>
      </c>
      <c r="B46" s="4" t="s">
        <v>5</v>
      </c>
      <c r="C46" s="4" t="s">
        <v>65</v>
      </c>
      <c r="D46" s="4" t="s">
        <v>66</v>
      </c>
      <c r="E46" s="4" t="s">
        <v>67</v>
      </c>
      <c r="F46" s="4" t="s">
        <v>68</v>
      </c>
      <c r="G46" s="4" t="s">
        <v>69</v>
      </c>
      <c r="H46" s="4" t="s">
        <v>70</v>
      </c>
      <c r="I46" s="4" t="s">
        <v>71</v>
      </c>
      <c r="J46" s="4" t="s">
        <v>72</v>
      </c>
    </row>
    <row r="47" spans="1:10" x14ac:dyDescent="0.25">
      <c r="A47" s="3" t="s">
        <v>73</v>
      </c>
      <c r="B47" s="3" t="s">
        <v>101</v>
      </c>
      <c r="C47" s="3">
        <v>85274</v>
      </c>
      <c r="D47" s="3">
        <v>87588</v>
      </c>
      <c r="E47" s="3">
        <v>99716</v>
      </c>
      <c r="F47" s="3">
        <v>95709</v>
      </c>
      <c r="G47" s="3">
        <v>72691</v>
      </c>
      <c r="H47" s="3">
        <v>72945</v>
      </c>
      <c r="I47" s="3">
        <v>102579</v>
      </c>
      <c r="J47" s="3">
        <v>93278</v>
      </c>
    </row>
    <row r="48" spans="1:10" x14ac:dyDescent="0.25">
      <c r="A48" s="3" t="s">
        <v>73</v>
      </c>
      <c r="B48" s="3" t="s">
        <v>102</v>
      </c>
      <c r="C48" s="3">
        <v>782966</v>
      </c>
      <c r="D48" s="3">
        <v>783973</v>
      </c>
      <c r="E48" s="3">
        <v>799788</v>
      </c>
      <c r="F48" s="3">
        <v>803803</v>
      </c>
      <c r="G48" s="3">
        <v>785158</v>
      </c>
      <c r="H48" s="3">
        <v>724940</v>
      </c>
      <c r="I48" s="3">
        <v>913148</v>
      </c>
      <c r="J48" s="3">
        <v>931871</v>
      </c>
    </row>
    <row r="49" spans="1:10" x14ac:dyDescent="0.25">
      <c r="A49" s="3" t="s">
        <v>73</v>
      </c>
      <c r="B49" s="3" t="s">
        <v>103</v>
      </c>
      <c r="C49" s="3">
        <v>1094292</v>
      </c>
      <c r="D49" s="3">
        <v>1135525</v>
      </c>
      <c r="E49" s="3">
        <v>1129884</v>
      </c>
      <c r="F49" s="3">
        <v>1207571</v>
      </c>
      <c r="G49" s="3">
        <v>1223654</v>
      </c>
      <c r="H49" s="3">
        <v>1173790</v>
      </c>
      <c r="I49" s="3">
        <v>1329792</v>
      </c>
      <c r="J49" s="3">
        <v>1296161</v>
      </c>
    </row>
    <row r="50" spans="1:10" x14ac:dyDescent="0.25">
      <c r="A50" s="3" t="s">
        <v>73</v>
      </c>
      <c r="B50" s="3" t="s">
        <v>104</v>
      </c>
      <c r="C50" s="3">
        <v>1053616</v>
      </c>
      <c r="D50" s="3">
        <v>1126304</v>
      </c>
      <c r="E50" s="3">
        <v>1198271</v>
      </c>
      <c r="F50" s="3">
        <v>1284442</v>
      </c>
      <c r="G50" s="3">
        <v>1376982</v>
      </c>
      <c r="H50" s="3">
        <v>1469502</v>
      </c>
      <c r="I50" s="3">
        <v>1583018</v>
      </c>
      <c r="J50" s="3">
        <v>1669237</v>
      </c>
    </row>
    <row r="51" spans="1:10" x14ac:dyDescent="0.25">
      <c r="A51" s="3" t="s">
        <v>75</v>
      </c>
      <c r="B51" s="3" t="s">
        <v>101</v>
      </c>
      <c r="C51" s="3">
        <v>149915</v>
      </c>
      <c r="D51" s="3">
        <v>164414</v>
      </c>
      <c r="E51" s="3">
        <v>183542</v>
      </c>
      <c r="F51" s="3">
        <v>220430</v>
      </c>
      <c r="G51" s="3">
        <v>269102</v>
      </c>
      <c r="H51" s="3">
        <v>310278</v>
      </c>
      <c r="I51" s="3">
        <v>305439</v>
      </c>
      <c r="J51" s="3">
        <v>334480</v>
      </c>
    </row>
    <row r="52" spans="1:10" x14ac:dyDescent="0.25">
      <c r="A52" s="3" t="s">
        <v>75</v>
      </c>
      <c r="B52" s="3" t="s">
        <v>102</v>
      </c>
      <c r="C52" s="3">
        <v>346213</v>
      </c>
      <c r="D52" s="3">
        <v>413828</v>
      </c>
      <c r="E52" s="3">
        <v>445223</v>
      </c>
      <c r="F52" s="3">
        <v>521441</v>
      </c>
      <c r="G52" s="3">
        <v>576040</v>
      </c>
      <c r="H52" s="3">
        <v>696327</v>
      </c>
      <c r="I52" s="3">
        <v>853952</v>
      </c>
      <c r="J52" s="3">
        <v>902052</v>
      </c>
    </row>
    <row r="53" spans="1:10" x14ac:dyDescent="0.25">
      <c r="A53" s="3" t="s">
        <v>75</v>
      </c>
      <c r="B53" s="3" t="s">
        <v>103</v>
      </c>
      <c r="C53" s="3">
        <v>184639</v>
      </c>
      <c r="D53" s="3">
        <v>220814</v>
      </c>
      <c r="E53" s="3">
        <v>246271</v>
      </c>
      <c r="F53" s="3">
        <v>272179</v>
      </c>
      <c r="G53" s="3">
        <v>284129</v>
      </c>
      <c r="H53" s="3">
        <v>341243</v>
      </c>
      <c r="I53" s="3">
        <v>379927</v>
      </c>
      <c r="J53" s="3">
        <v>428402</v>
      </c>
    </row>
    <row r="54" spans="1:10" x14ac:dyDescent="0.25">
      <c r="A54" s="3" t="s">
        <v>75</v>
      </c>
      <c r="B54" s="3" t="s">
        <v>104</v>
      </c>
      <c r="C54" s="3">
        <v>61671</v>
      </c>
      <c r="D54" s="3">
        <v>89824</v>
      </c>
      <c r="E54" s="3">
        <v>81278</v>
      </c>
      <c r="F54" s="3">
        <v>95838</v>
      </c>
      <c r="G54" s="3">
        <v>120233</v>
      </c>
      <c r="H54" s="3">
        <v>131977</v>
      </c>
      <c r="I54" s="3">
        <v>165359</v>
      </c>
      <c r="J54" s="3">
        <v>190934</v>
      </c>
    </row>
    <row r="55" spans="1:10" x14ac:dyDescent="0.25">
      <c r="A55" s="3" t="s">
        <v>76</v>
      </c>
      <c r="B55" s="3" t="s">
        <v>101</v>
      </c>
      <c r="C55" s="3">
        <v>90415</v>
      </c>
      <c r="D55" s="3">
        <v>82649</v>
      </c>
      <c r="E55" s="3">
        <v>96416</v>
      </c>
      <c r="F55" s="3">
        <v>105392</v>
      </c>
      <c r="G55" s="3">
        <v>89108</v>
      </c>
      <c r="H55" s="3">
        <v>111110</v>
      </c>
      <c r="I55" s="3">
        <v>70866</v>
      </c>
      <c r="J55" s="3">
        <v>88423</v>
      </c>
    </row>
    <row r="56" spans="1:10" x14ac:dyDescent="0.25">
      <c r="A56" s="3" t="s">
        <v>76</v>
      </c>
      <c r="B56" s="3" t="s">
        <v>102</v>
      </c>
      <c r="C56" s="3">
        <v>271310</v>
      </c>
      <c r="D56" s="3">
        <v>285216</v>
      </c>
      <c r="E56" s="3">
        <v>294496</v>
      </c>
      <c r="F56" s="3">
        <v>276033</v>
      </c>
      <c r="G56" s="3">
        <v>289874</v>
      </c>
      <c r="H56" s="3">
        <v>314153</v>
      </c>
      <c r="I56" s="3">
        <v>252869</v>
      </c>
      <c r="J56" s="3">
        <v>253970</v>
      </c>
    </row>
    <row r="57" spans="1:10" x14ac:dyDescent="0.25">
      <c r="A57" s="3" t="s">
        <v>76</v>
      </c>
      <c r="B57" s="3" t="s">
        <v>103</v>
      </c>
      <c r="C57" s="3">
        <v>184374</v>
      </c>
      <c r="D57" s="3">
        <v>210249</v>
      </c>
      <c r="E57" s="3">
        <v>243526</v>
      </c>
      <c r="F57" s="3">
        <v>241880</v>
      </c>
      <c r="G57" s="3">
        <v>265118</v>
      </c>
      <c r="H57" s="3">
        <v>290531</v>
      </c>
      <c r="I57" s="3">
        <v>253660</v>
      </c>
      <c r="J57" s="3">
        <v>263465</v>
      </c>
    </row>
    <row r="58" spans="1:10" x14ac:dyDescent="0.25">
      <c r="A58" s="3" t="s">
        <v>76</v>
      </c>
      <c r="B58" s="3" t="s">
        <v>104</v>
      </c>
      <c r="C58" s="3">
        <v>99348</v>
      </c>
      <c r="D58" s="3">
        <v>127752</v>
      </c>
      <c r="E58" s="3">
        <v>142947</v>
      </c>
      <c r="F58" s="3">
        <v>144911</v>
      </c>
      <c r="G58" s="3">
        <v>168701</v>
      </c>
      <c r="H58" s="3">
        <v>199473</v>
      </c>
      <c r="I58" s="3">
        <v>191797</v>
      </c>
      <c r="J58" s="3">
        <v>260188</v>
      </c>
    </row>
    <row r="59" spans="1:10" x14ac:dyDescent="0.25">
      <c r="A59" s="3" t="s">
        <v>77</v>
      </c>
      <c r="B59" s="3" t="s">
        <v>101</v>
      </c>
      <c r="C59" s="3">
        <v>2604</v>
      </c>
      <c r="D59" s="3">
        <v>4010</v>
      </c>
      <c r="E59" s="3">
        <v>13417</v>
      </c>
      <c r="F59" s="3">
        <v>12055</v>
      </c>
      <c r="G59" s="3">
        <v>16390</v>
      </c>
      <c r="H59" s="3">
        <v>14118</v>
      </c>
      <c r="I59" s="3">
        <v>21525</v>
      </c>
      <c r="J59" s="3">
        <v>29025</v>
      </c>
    </row>
    <row r="60" spans="1:10" x14ac:dyDescent="0.25">
      <c r="A60" s="3" t="s">
        <v>77</v>
      </c>
      <c r="B60" s="3" t="s">
        <v>102</v>
      </c>
      <c r="C60" s="3">
        <v>10882</v>
      </c>
      <c r="D60" s="3">
        <v>19790</v>
      </c>
      <c r="E60" s="3">
        <v>51657</v>
      </c>
      <c r="F60" s="3">
        <v>40837</v>
      </c>
      <c r="G60" s="3">
        <v>31744</v>
      </c>
      <c r="H60" s="3">
        <v>47850</v>
      </c>
      <c r="I60" s="3">
        <v>70790</v>
      </c>
      <c r="J60" s="3">
        <v>81092</v>
      </c>
    </row>
    <row r="61" spans="1:10" x14ac:dyDescent="0.25">
      <c r="A61" s="3" t="s">
        <v>77</v>
      </c>
      <c r="B61" s="3" t="s">
        <v>103</v>
      </c>
      <c r="C61" s="3">
        <v>8200</v>
      </c>
      <c r="D61" s="3">
        <v>23081</v>
      </c>
      <c r="E61" s="3">
        <v>44199</v>
      </c>
      <c r="F61" s="3">
        <v>54476</v>
      </c>
      <c r="G61" s="3">
        <v>41837</v>
      </c>
      <c r="H61" s="3">
        <v>52858</v>
      </c>
      <c r="I61" s="3">
        <v>80444</v>
      </c>
      <c r="J61" s="3">
        <v>91804</v>
      </c>
    </row>
    <row r="62" spans="1:10" x14ac:dyDescent="0.25">
      <c r="A62" s="3" t="s">
        <v>77</v>
      </c>
      <c r="B62" s="3" t="s">
        <v>104</v>
      </c>
      <c r="C62" s="3">
        <v>4902</v>
      </c>
      <c r="D62" s="3">
        <v>9972</v>
      </c>
      <c r="E62" s="3">
        <v>27263</v>
      </c>
      <c r="F62" s="3">
        <v>43409</v>
      </c>
      <c r="G62" s="3">
        <v>29983</v>
      </c>
      <c r="H62" s="3">
        <v>46604</v>
      </c>
      <c r="I62" s="3">
        <v>59996</v>
      </c>
      <c r="J62" s="3">
        <v>83488</v>
      </c>
    </row>
    <row r="65" spans="1:10" x14ac:dyDescent="0.25">
      <c r="A65" s="31" t="s">
        <v>80</v>
      </c>
      <c r="B65" s="31"/>
      <c r="C65" s="31"/>
      <c r="D65" s="31"/>
      <c r="E65" s="31"/>
      <c r="F65" s="31"/>
      <c r="G65" s="31"/>
      <c r="H65" s="31"/>
      <c r="I65" s="31"/>
      <c r="J65" s="31"/>
    </row>
    <row r="66" spans="1:10" x14ac:dyDescent="0.25">
      <c r="A66" s="4" t="s">
        <v>64</v>
      </c>
      <c r="B66" s="4" t="s">
        <v>5</v>
      </c>
      <c r="C66" s="4" t="s">
        <v>65</v>
      </c>
      <c r="D66" s="4" t="s">
        <v>66</v>
      </c>
      <c r="E66" s="4" t="s">
        <v>67</v>
      </c>
      <c r="F66" s="4" t="s">
        <v>68</v>
      </c>
      <c r="G66" s="4" t="s">
        <v>69</v>
      </c>
      <c r="H66" s="4" t="s">
        <v>70</v>
      </c>
      <c r="I66" s="4" t="s">
        <v>71</v>
      </c>
      <c r="J66" s="4" t="s">
        <v>72</v>
      </c>
    </row>
    <row r="67" spans="1:10" x14ac:dyDescent="0.25">
      <c r="A67" s="3" t="s">
        <v>73</v>
      </c>
      <c r="B67" s="3" t="s">
        <v>101</v>
      </c>
      <c r="C67" s="3">
        <v>1224</v>
      </c>
      <c r="D67" s="3">
        <v>1097</v>
      </c>
      <c r="E67" s="3">
        <v>1090</v>
      </c>
      <c r="F67" s="3">
        <v>979</v>
      </c>
      <c r="G67" s="3">
        <v>1065</v>
      </c>
      <c r="H67" s="3">
        <v>796</v>
      </c>
      <c r="I67" s="3">
        <v>706</v>
      </c>
      <c r="J67" s="3">
        <v>776</v>
      </c>
    </row>
    <row r="68" spans="1:10" x14ac:dyDescent="0.25">
      <c r="A68" s="3" t="s">
        <v>73</v>
      </c>
      <c r="B68" s="3" t="s">
        <v>102</v>
      </c>
      <c r="C68" s="3">
        <v>12060</v>
      </c>
      <c r="D68" s="3">
        <v>10003</v>
      </c>
      <c r="E68" s="3">
        <v>8185</v>
      </c>
      <c r="F68" s="3">
        <v>8718</v>
      </c>
      <c r="G68" s="3">
        <v>9909</v>
      </c>
      <c r="H68" s="3">
        <v>7140</v>
      </c>
      <c r="I68" s="3">
        <v>6677</v>
      </c>
      <c r="J68" s="3">
        <v>7370</v>
      </c>
    </row>
    <row r="69" spans="1:10" x14ac:dyDescent="0.25">
      <c r="A69" s="3" t="s">
        <v>73</v>
      </c>
      <c r="B69" s="3" t="s">
        <v>103</v>
      </c>
      <c r="C69" s="3">
        <v>17478</v>
      </c>
      <c r="D69" s="3">
        <v>16743</v>
      </c>
      <c r="E69" s="3">
        <v>14058</v>
      </c>
      <c r="F69" s="3">
        <v>15830</v>
      </c>
      <c r="G69" s="3">
        <v>19072</v>
      </c>
      <c r="H69" s="3">
        <v>14707</v>
      </c>
      <c r="I69" s="3">
        <v>13205</v>
      </c>
      <c r="J69" s="3">
        <v>13491</v>
      </c>
    </row>
    <row r="70" spans="1:10" x14ac:dyDescent="0.25">
      <c r="A70" s="3" t="s">
        <v>73</v>
      </c>
      <c r="B70" s="3" t="s">
        <v>104</v>
      </c>
      <c r="C70" s="3">
        <v>21345</v>
      </c>
      <c r="D70" s="3">
        <v>21461</v>
      </c>
      <c r="E70" s="3">
        <v>15695</v>
      </c>
      <c r="F70" s="3">
        <v>18267</v>
      </c>
      <c r="G70" s="3">
        <v>24748</v>
      </c>
      <c r="H70" s="3">
        <v>21589</v>
      </c>
      <c r="I70" s="3">
        <v>18864</v>
      </c>
      <c r="J70" s="3">
        <v>21854</v>
      </c>
    </row>
    <row r="71" spans="1:10" x14ac:dyDescent="0.25">
      <c r="A71" s="3" t="s">
        <v>75</v>
      </c>
      <c r="B71" s="3" t="s">
        <v>101</v>
      </c>
      <c r="C71" s="3">
        <v>1458</v>
      </c>
      <c r="D71" s="3">
        <v>1455</v>
      </c>
      <c r="E71" s="3">
        <v>1919</v>
      </c>
      <c r="F71" s="3">
        <v>2256</v>
      </c>
      <c r="G71" s="3">
        <v>2784</v>
      </c>
      <c r="H71" s="3">
        <v>2583</v>
      </c>
      <c r="I71" s="3">
        <v>2159</v>
      </c>
      <c r="J71" s="3">
        <v>2595</v>
      </c>
    </row>
    <row r="72" spans="1:10" x14ac:dyDescent="0.25">
      <c r="A72" s="3" t="s">
        <v>75</v>
      </c>
      <c r="B72" s="3" t="s">
        <v>102</v>
      </c>
      <c r="C72" s="3">
        <v>3731</v>
      </c>
      <c r="D72" s="3">
        <v>3444</v>
      </c>
      <c r="E72" s="3">
        <v>3829</v>
      </c>
      <c r="F72" s="3">
        <v>4681</v>
      </c>
      <c r="G72" s="3">
        <v>5692</v>
      </c>
      <c r="H72" s="3">
        <v>5535</v>
      </c>
      <c r="I72" s="3">
        <v>5831</v>
      </c>
      <c r="J72" s="3">
        <v>6423</v>
      </c>
    </row>
    <row r="73" spans="1:10" x14ac:dyDescent="0.25">
      <c r="A73" s="3" t="s">
        <v>75</v>
      </c>
      <c r="B73" s="3" t="s">
        <v>103</v>
      </c>
      <c r="C73" s="3">
        <v>1983</v>
      </c>
      <c r="D73" s="3">
        <v>2216</v>
      </c>
      <c r="E73" s="3">
        <v>2473</v>
      </c>
      <c r="F73" s="3">
        <v>2941</v>
      </c>
      <c r="G73" s="3">
        <v>3656</v>
      </c>
      <c r="H73" s="3">
        <v>3500</v>
      </c>
      <c r="I73" s="3">
        <v>3403</v>
      </c>
      <c r="J73" s="3">
        <v>3531</v>
      </c>
    </row>
    <row r="74" spans="1:10" x14ac:dyDescent="0.25">
      <c r="A74" s="3" t="s">
        <v>75</v>
      </c>
      <c r="B74" s="3" t="s">
        <v>104</v>
      </c>
      <c r="C74" s="3">
        <v>793</v>
      </c>
      <c r="D74" s="3">
        <v>979</v>
      </c>
      <c r="E74" s="3">
        <v>940</v>
      </c>
      <c r="F74" s="3">
        <v>1174</v>
      </c>
      <c r="G74" s="3">
        <v>1668</v>
      </c>
      <c r="H74" s="3">
        <v>1593</v>
      </c>
      <c r="I74" s="3">
        <v>1709</v>
      </c>
      <c r="J74" s="3">
        <v>1893</v>
      </c>
    </row>
    <row r="75" spans="1:10" x14ac:dyDescent="0.25">
      <c r="A75" s="3" t="s">
        <v>76</v>
      </c>
      <c r="B75" s="3" t="s">
        <v>101</v>
      </c>
      <c r="C75" s="3">
        <v>1501</v>
      </c>
      <c r="D75" s="3">
        <v>1344</v>
      </c>
      <c r="E75" s="3">
        <v>1143</v>
      </c>
      <c r="F75" s="3">
        <v>1236</v>
      </c>
      <c r="G75" s="3">
        <v>1459</v>
      </c>
      <c r="H75" s="3">
        <v>1268</v>
      </c>
      <c r="I75" s="3">
        <v>627</v>
      </c>
      <c r="J75" s="3">
        <v>970</v>
      </c>
    </row>
    <row r="76" spans="1:10" x14ac:dyDescent="0.25">
      <c r="A76" s="3" t="s">
        <v>76</v>
      </c>
      <c r="B76" s="3" t="s">
        <v>102</v>
      </c>
      <c r="C76" s="3">
        <v>5167</v>
      </c>
      <c r="D76" s="3">
        <v>4445</v>
      </c>
      <c r="E76" s="3">
        <v>3073</v>
      </c>
      <c r="F76" s="3">
        <v>3078</v>
      </c>
      <c r="G76" s="3">
        <v>3997</v>
      </c>
      <c r="H76" s="3">
        <v>3237</v>
      </c>
      <c r="I76" s="3">
        <v>2237</v>
      </c>
      <c r="J76" s="3">
        <v>2848</v>
      </c>
    </row>
    <row r="77" spans="1:10" x14ac:dyDescent="0.25">
      <c r="A77" s="3" t="s">
        <v>76</v>
      </c>
      <c r="B77" s="3" t="s">
        <v>103</v>
      </c>
      <c r="C77" s="3">
        <v>3944</v>
      </c>
      <c r="D77" s="3">
        <v>4246</v>
      </c>
      <c r="E77" s="3">
        <v>2951</v>
      </c>
      <c r="F77" s="3">
        <v>3241</v>
      </c>
      <c r="G77" s="3">
        <v>4416</v>
      </c>
      <c r="H77" s="3">
        <v>3655</v>
      </c>
      <c r="I77" s="3">
        <v>2727</v>
      </c>
      <c r="J77" s="3">
        <v>3193</v>
      </c>
    </row>
    <row r="78" spans="1:10" x14ac:dyDescent="0.25">
      <c r="A78" s="3" t="s">
        <v>76</v>
      </c>
      <c r="B78" s="3" t="s">
        <v>104</v>
      </c>
      <c r="C78" s="3">
        <v>2498</v>
      </c>
      <c r="D78" s="3">
        <v>3028</v>
      </c>
      <c r="E78" s="3">
        <v>2005</v>
      </c>
      <c r="F78" s="3">
        <v>2233</v>
      </c>
      <c r="G78" s="3">
        <v>3268</v>
      </c>
      <c r="H78" s="3">
        <v>3163</v>
      </c>
      <c r="I78" s="3">
        <v>2355</v>
      </c>
      <c r="J78" s="3">
        <v>3680</v>
      </c>
    </row>
    <row r="79" spans="1:10" x14ac:dyDescent="0.25">
      <c r="A79" s="3" t="s">
        <v>77</v>
      </c>
      <c r="B79" s="3" t="s">
        <v>101</v>
      </c>
      <c r="C79" s="3">
        <v>42</v>
      </c>
      <c r="D79" s="3">
        <v>75</v>
      </c>
      <c r="E79" s="3">
        <v>155</v>
      </c>
      <c r="F79" s="3">
        <v>162</v>
      </c>
      <c r="G79" s="3">
        <v>191</v>
      </c>
      <c r="H79" s="3">
        <v>219</v>
      </c>
      <c r="I79" s="3">
        <v>192</v>
      </c>
      <c r="J79" s="3">
        <v>322</v>
      </c>
    </row>
    <row r="80" spans="1:10" x14ac:dyDescent="0.25">
      <c r="A80" s="3" t="s">
        <v>77</v>
      </c>
      <c r="B80" s="3" t="s">
        <v>102</v>
      </c>
      <c r="C80" s="3">
        <v>150</v>
      </c>
      <c r="D80" s="3">
        <v>309</v>
      </c>
      <c r="E80" s="3">
        <v>501</v>
      </c>
      <c r="F80" s="3">
        <v>507</v>
      </c>
      <c r="G80" s="3">
        <v>477</v>
      </c>
      <c r="H80" s="3">
        <v>519</v>
      </c>
      <c r="I80" s="3">
        <v>626</v>
      </c>
      <c r="J80" s="3">
        <v>885</v>
      </c>
    </row>
    <row r="81" spans="1:10" x14ac:dyDescent="0.25">
      <c r="A81" s="3" t="s">
        <v>77</v>
      </c>
      <c r="B81" s="3" t="s">
        <v>103</v>
      </c>
      <c r="C81" s="3">
        <v>151</v>
      </c>
      <c r="D81" s="3">
        <v>361</v>
      </c>
      <c r="E81" s="3">
        <v>572</v>
      </c>
      <c r="F81" s="3">
        <v>758</v>
      </c>
      <c r="G81" s="3">
        <v>809</v>
      </c>
      <c r="H81" s="3">
        <v>729</v>
      </c>
      <c r="I81" s="3">
        <v>845</v>
      </c>
      <c r="J81" s="3">
        <v>1056</v>
      </c>
    </row>
    <row r="82" spans="1:10" x14ac:dyDescent="0.25">
      <c r="A82" s="3" t="s">
        <v>77</v>
      </c>
      <c r="B82" s="3" t="s">
        <v>104</v>
      </c>
      <c r="C82" s="3">
        <v>125</v>
      </c>
      <c r="D82" s="3">
        <v>252</v>
      </c>
      <c r="E82" s="3">
        <v>495</v>
      </c>
      <c r="F82" s="3">
        <v>658</v>
      </c>
      <c r="G82" s="3">
        <v>671</v>
      </c>
      <c r="H82" s="3">
        <v>714</v>
      </c>
      <c r="I82" s="3">
        <v>747</v>
      </c>
      <c r="J82" s="3">
        <v>1166</v>
      </c>
    </row>
  </sheetData>
  <mergeCells count="4">
    <mergeCell ref="A5:J5"/>
    <mergeCell ref="A25:J25"/>
    <mergeCell ref="A45:J45"/>
    <mergeCell ref="A65:J65"/>
  </mergeCells>
  <pageMargins left="0.7" right="0.7" top="0.75" bottom="0.75" header="0.3" footer="0.3"/>
  <pageSetup paperSize="9" orientation="portrait" horizontalDpi="300" verticalDpi="30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J82"/>
  <sheetViews>
    <sheetView workbookViewId="0"/>
  </sheetViews>
  <sheetFormatPr baseColWidth="10" defaultColWidth="11.42578125" defaultRowHeight="15" x14ac:dyDescent="0.25"/>
  <cols>
    <col min="1" max="1" width="8.42578125" bestFit="1" customWidth="1"/>
    <col min="2" max="2" width="40.42578125" bestFit="1" customWidth="1"/>
  </cols>
  <sheetData>
    <row r="1" spans="1:10" x14ac:dyDescent="0.25">
      <c r="A1" s="5" t="str">
        <f>HYPERLINK("#'Indice'!A1", "Indice")</f>
        <v>Indice</v>
      </c>
    </row>
    <row r="2" spans="1:10" x14ac:dyDescent="0.25">
      <c r="A2" s="15" t="s">
        <v>152</v>
      </c>
    </row>
    <row r="3" spans="1:10" x14ac:dyDescent="0.25">
      <c r="A3" s="8" t="s">
        <v>153</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3" t="s">
        <v>154</v>
      </c>
      <c r="B7" s="3" t="s">
        <v>83</v>
      </c>
      <c r="C7" s="3">
        <v>49935</v>
      </c>
      <c r="D7" s="3">
        <v>54124</v>
      </c>
      <c r="E7" s="3">
        <v>61167</v>
      </c>
      <c r="F7" s="3">
        <v>67015</v>
      </c>
      <c r="G7" s="3">
        <v>72164</v>
      </c>
      <c r="H7" s="3">
        <v>77985</v>
      </c>
      <c r="I7" s="3">
        <v>81297</v>
      </c>
      <c r="J7" s="3">
        <v>86757</v>
      </c>
    </row>
    <row r="8" spans="1:10" x14ac:dyDescent="0.25">
      <c r="A8" s="3" t="s">
        <v>154</v>
      </c>
      <c r="B8" s="3" t="s">
        <v>84</v>
      </c>
      <c r="C8" s="3">
        <v>73464</v>
      </c>
      <c r="D8" s="3">
        <v>78895</v>
      </c>
      <c r="E8" s="3">
        <v>82785</v>
      </c>
      <c r="F8" s="3">
        <v>90169</v>
      </c>
      <c r="G8" s="3">
        <v>100678</v>
      </c>
      <c r="H8" s="3">
        <v>101481</v>
      </c>
      <c r="I8" s="3">
        <v>124877</v>
      </c>
      <c r="J8" s="3">
        <v>128988</v>
      </c>
    </row>
    <row r="9" spans="1:10" x14ac:dyDescent="0.25">
      <c r="A9" s="3" t="s">
        <v>154</v>
      </c>
      <c r="B9" s="3" t="s">
        <v>85</v>
      </c>
      <c r="C9" s="3">
        <v>130526</v>
      </c>
      <c r="D9" s="3">
        <v>131577</v>
      </c>
      <c r="E9" s="3">
        <v>153637</v>
      </c>
      <c r="F9" s="3">
        <v>161157</v>
      </c>
      <c r="G9" s="3">
        <v>180442</v>
      </c>
      <c r="H9" s="3">
        <v>202549</v>
      </c>
      <c r="I9" s="3">
        <v>225841</v>
      </c>
      <c r="J9" s="3">
        <v>244373</v>
      </c>
    </row>
    <row r="10" spans="1:10" x14ac:dyDescent="0.25">
      <c r="A10" s="3" t="s">
        <v>154</v>
      </c>
      <c r="B10" s="3" t="s">
        <v>86</v>
      </c>
      <c r="C10" s="3">
        <v>71353</v>
      </c>
      <c r="D10" s="3">
        <v>72984</v>
      </c>
      <c r="E10" s="3">
        <v>83195</v>
      </c>
      <c r="F10" s="3">
        <v>85028</v>
      </c>
      <c r="G10" s="3">
        <v>87587</v>
      </c>
      <c r="H10" s="3">
        <v>97677</v>
      </c>
      <c r="I10" s="3">
        <v>103846</v>
      </c>
      <c r="J10" s="3">
        <v>113570</v>
      </c>
    </row>
    <row r="11" spans="1:10" x14ac:dyDescent="0.25">
      <c r="A11" s="3" t="s">
        <v>154</v>
      </c>
      <c r="B11" s="3" t="s">
        <v>87</v>
      </c>
      <c r="C11" s="3">
        <v>173385</v>
      </c>
      <c r="D11" s="3">
        <v>201754</v>
      </c>
      <c r="E11" s="3">
        <v>206556</v>
      </c>
      <c r="F11" s="3">
        <v>210831</v>
      </c>
      <c r="G11" s="3">
        <v>230778</v>
      </c>
      <c r="H11" s="3">
        <v>245377</v>
      </c>
      <c r="I11" s="3">
        <v>278443</v>
      </c>
      <c r="J11" s="3">
        <v>313490</v>
      </c>
    </row>
    <row r="12" spans="1:10" x14ac:dyDescent="0.25">
      <c r="A12" s="3" t="s">
        <v>154</v>
      </c>
      <c r="B12" s="3" t="s">
        <v>88</v>
      </c>
      <c r="C12" s="3">
        <v>461315</v>
      </c>
      <c r="D12" s="3">
        <v>502382</v>
      </c>
      <c r="E12" s="3">
        <v>550530</v>
      </c>
      <c r="F12" s="3">
        <v>567808</v>
      </c>
      <c r="G12" s="3">
        <v>600617</v>
      </c>
      <c r="H12" s="3">
        <v>628127</v>
      </c>
      <c r="I12" s="3">
        <v>682125</v>
      </c>
      <c r="J12" s="3">
        <v>707687</v>
      </c>
    </row>
    <row r="13" spans="1:10" x14ac:dyDescent="0.25">
      <c r="A13" s="3" t="s">
        <v>154</v>
      </c>
      <c r="B13" s="3" t="s">
        <v>89</v>
      </c>
      <c r="C13" s="3">
        <v>1782073</v>
      </c>
      <c r="D13" s="3">
        <v>1918565</v>
      </c>
      <c r="E13" s="3">
        <v>2049595</v>
      </c>
      <c r="F13" s="3">
        <v>2221927</v>
      </c>
      <c r="G13" s="3">
        <v>2249217</v>
      </c>
      <c r="H13" s="3">
        <v>2405660</v>
      </c>
      <c r="I13" s="3">
        <v>2745888</v>
      </c>
      <c r="J13" s="3">
        <v>2869925</v>
      </c>
    </row>
    <row r="14" spans="1:10" x14ac:dyDescent="0.25">
      <c r="A14" s="3" t="s">
        <v>154</v>
      </c>
      <c r="B14" s="3" t="s">
        <v>90</v>
      </c>
      <c r="C14" s="3">
        <v>232654</v>
      </c>
      <c r="D14" s="3">
        <v>252182</v>
      </c>
      <c r="E14" s="3">
        <v>267127</v>
      </c>
      <c r="F14" s="3">
        <v>282613</v>
      </c>
      <c r="G14" s="3">
        <v>297288</v>
      </c>
      <c r="H14" s="3">
        <v>312790</v>
      </c>
      <c r="I14" s="3">
        <v>348070</v>
      </c>
      <c r="J14" s="3">
        <v>369146</v>
      </c>
    </row>
    <row r="15" spans="1:10" x14ac:dyDescent="0.25">
      <c r="A15" s="3" t="s">
        <v>154</v>
      </c>
      <c r="B15" s="3" t="s">
        <v>91</v>
      </c>
      <c r="C15" s="3">
        <v>268440</v>
      </c>
      <c r="D15" s="3">
        <v>298959</v>
      </c>
      <c r="E15" s="3">
        <v>314529</v>
      </c>
      <c r="F15" s="3">
        <v>337666</v>
      </c>
      <c r="G15" s="3">
        <v>343327</v>
      </c>
      <c r="H15" s="3">
        <v>361499</v>
      </c>
      <c r="I15" s="3">
        <v>397561</v>
      </c>
      <c r="J15" s="3">
        <v>427851</v>
      </c>
    </row>
    <row r="16" spans="1:10" x14ac:dyDescent="0.25">
      <c r="A16" s="3" t="s">
        <v>154</v>
      </c>
      <c r="B16" s="3" t="s">
        <v>92</v>
      </c>
      <c r="C16" s="3"/>
      <c r="D16" s="3"/>
      <c r="E16" s="3"/>
      <c r="F16" s="3"/>
      <c r="G16" s="3"/>
      <c r="H16" s="3">
        <v>167255</v>
      </c>
      <c r="I16" s="3">
        <v>180332</v>
      </c>
      <c r="J16" s="3">
        <v>193425</v>
      </c>
    </row>
    <row r="17" spans="1:10" x14ac:dyDescent="0.25">
      <c r="A17" s="3" t="s">
        <v>154</v>
      </c>
      <c r="B17" s="3" t="s">
        <v>93</v>
      </c>
      <c r="C17" s="3">
        <v>534613</v>
      </c>
      <c r="D17" s="3">
        <v>573042</v>
      </c>
      <c r="E17" s="3">
        <v>594297</v>
      </c>
      <c r="F17" s="3">
        <v>623397</v>
      </c>
      <c r="G17" s="3">
        <v>671288</v>
      </c>
      <c r="H17" s="3">
        <v>547557</v>
      </c>
      <c r="I17" s="3">
        <v>575024</v>
      </c>
      <c r="J17" s="3">
        <v>589131</v>
      </c>
    </row>
    <row r="18" spans="1:10" x14ac:dyDescent="0.25">
      <c r="A18" s="3" t="s">
        <v>154</v>
      </c>
      <c r="B18" s="3" t="s">
        <v>94</v>
      </c>
      <c r="C18" s="3">
        <v>254870</v>
      </c>
      <c r="D18" s="3">
        <v>270472</v>
      </c>
      <c r="E18" s="3">
        <v>282787</v>
      </c>
      <c r="F18" s="3">
        <v>298931</v>
      </c>
      <c r="G18" s="3">
        <v>311049</v>
      </c>
      <c r="H18" s="3">
        <v>331246</v>
      </c>
      <c r="I18" s="3">
        <v>340741</v>
      </c>
      <c r="J18" s="3">
        <v>367063</v>
      </c>
    </row>
    <row r="19" spans="1:10" x14ac:dyDescent="0.25">
      <c r="A19" s="3" t="s">
        <v>154</v>
      </c>
      <c r="B19" s="3" t="s">
        <v>95</v>
      </c>
      <c r="C19" s="3">
        <v>101511</v>
      </c>
      <c r="D19" s="3">
        <v>112292</v>
      </c>
      <c r="E19" s="3">
        <v>115737</v>
      </c>
      <c r="F19" s="3">
        <v>124134</v>
      </c>
      <c r="G19" s="3">
        <v>127380</v>
      </c>
      <c r="H19" s="3">
        <v>132793</v>
      </c>
      <c r="I19" s="3">
        <v>141058</v>
      </c>
      <c r="J19" s="3">
        <v>148305</v>
      </c>
    </row>
    <row r="20" spans="1:10" x14ac:dyDescent="0.25">
      <c r="A20" s="3" t="s">
        <v>154</v>
      </c>
      <c r="B20" s="3" t="s">
        <v>96</v>
      </c>
      <c r="C20" s="3">
        <v>220728</v>
      </c>
      <c r="D20" s="3">
        <v>236675</v>
      </c>
      <c r="E20" s="3">
        <v>249635</v>
      </c>
      <c r="F20" s="3">
        <v>263663</v>
      </c>
      <c r="G20" s="3">
        <v>274655</v>
      </c>
      <c r="H20" s="3">
        <v>288930</v>
      </c>
      <c r="I20" s="3">
        <v>303051</v>
      </c>
      <c r="J20" s="3">
        <v>327911</v>
      </c>
    </row>
    <row r="21" spans="1:10" x14ac:dyDescent="0.25">
      <c r="A21" s="3" t="s">
        <v>154</v>
      </c>
      <c r="B21" s="3" t="s">
        <v>97</v>
      </c>
      <c r="C21" s="3">
        <v>28676</v>
      </c>
      <c r="D21" s="3">
        <v>30842</v>
      </c>
      <c r="E21" s="3">
        <v>32642</v>
      </c>
      <c r="F21" s="3">
        <v>33849</v>
      </c>
      <c r="G21" s="3">
        <v>35629</v>
      </c>
      <c r="H21" s="3">
        <v>37244</v>
      </c>
      <c r="I21" s="3">
        <v>40819</v>
      </c>
      <c r="J21" s="3">
        <v>40770</v>
      </c>
    </row>
    <row r="22" spans="1:10" x14ac:dyDescent="0.25">
      <c r="A22" s="3" t="s">
        <v>154</v>
      </c>
      <c r="B22" s="3" t="s">
        <v>98</v>
      </c>
      <c r="C22" s="3">
        <v>47573</v>
      </c>
      <c r="D22" s="3">
        <v>50517</v>
      </c>
      <c r="E22" s="3">
        <v>53675</v>
      </c>
      <c r="F22" s="3">
        <v>52509</v>
      </c>
      <c r="G22" s="3">
        <v>58805</v>
      </c>
      <c r="H22" s="3">
        <v>59572</v>
      </c>
      <c r="I22" s="3">
        <v>66298</v>
      </c>
      <c r="J22" s="3">
        <v>69701</v>
      </c>
    </row>
    <row r="25" spans="1:10" x14ac:dyDescent="0.25">
      <c r="A25" s="31" t="s">
        <v>78</v>
      </c>
      <c r="B25" s="31"/>
      <c r="C25" s="31"/>
      <c r="D25" s="31"/>
      <c r="E25" s="31"/>
      <c r="F25" s="31"/>
      <c r="G25" s="31"/>
      <c r="H25" s="31"/>
      <c r="I25" s="31"/>
      <c r="J25" s="31"/>
    </row>
    <row r="26" spans="1:10" x14ac:dyDescent="0.25">
      <c r="A26" s="4" t="s">
        <v>64</v>
      </c>
      <c r="B26" s="4" t="s">
        <v>5</v>
      </c>
      <c r="C26" s="4" t="s">
        <v>65</v>
      </c>
      <c r="D26" s="4" t="s">
        <v>66</v>
      </c>
      <c r="E26" s="4" t="s">
        <v>67</v>
      </c>
      <c r="F26" s="4" t="s">
        <v>68</v>
      </c>
      <c r="G26" s="4" t="s">
        <v>69</v>
      </c>
      <c r="H26" s="4" t="s">
        <v>70</v>
      </c>
      <c r="I26" s="4" t="s">
        <v>71</v>
      </c>
      <c r="J26" s="4" t="s">
        <v>72</v>
      </c>
    </row>
    <row r="27" spans="1:10" x14ac:dyDescent="0.25">
      <c r="A27" s="3" t="s">
        <v>154</v>
      </c>
      <c r="B27" s="3" t="s">
        <v>83</v>
      </c>
      <c r="C27" s="3">
        <v>2711.2255092309802</v>
      </c>
      <c r="D27" s="3">
        <v>4071.2360180031001</v>
      </c>
      <c r="E27" s="3">
        <v>5546.3928747477503</v>
      </c>
      <c r="F27" s="3">
        <v>3902.9788684566402</v>
      </c>
      <c r="G27" s="3">
        <v>5640.2630947303996</v>
      </c>
      <c r="H27" s="3">
        <v>3533.5192119580402</v>
      </c>
      <c r="I27" s="3">
        <v>3350.7499691196799</v>
      </c>
      <c r="J27" s="3">
        <v>2278.3708841441799</v>
      </c>
    </row>
    <row r="28" spans="1:10" x14ac:dyDescent="0.25">
      <c r="A28" s="3" t="s">
        <v>154</v>
      </c>
      <c r="B28" s="3" t="s">
        <v>84</v>
      </c>
      <c r="C28" s="3">
        <v>4497.9928724879501</v>
      </c>
      <c r="D28" s="3">
        <v>8433.9333627120104</v>
      </c>
      <c r="E28" s="3">
        <v>5384.7970849265403</v>
      </c>
      <c r="F28" s="3">
        <v>5115.6665352105401</v>
      </c>
      <c r="G28" s="3">
        <v>6284.9733950182299</v>
      </c>
      <c r="H28" s="3">
        <v>3860.9895060419099</v>
      </c>
      <c r="I28" s="3">
        <v>5271.3166991613298</v>
      </c>
      <c r="J28" s="3">
        <v>3645.3334275914299</v>
      </c>
    </row>
    <row r="29" spans="1:10" x14ac:dyDescent="0.25">
      <c r="A29" s="3" t="s">
        <v>154</v>
      </c>
      <c r="B29" s="3" t="s">
        <v>85</v>
      </c>
      <c r="C29" s="3">
        <v>6728.4411251227002</v>
      </c>
      <c r="D29" s="3">
        <v>3990.2808688165701</v>
      </c>
      <c r="E29" s="3">
        <v>12012.124927377299</v>
      </c>
      <c r="F29" s="3">
        <v>12784.421965814499</v>
      </c>
      <c r="G29" s="3">
        <v>14004.592729665799</v>
      </c>
      <c r="H29" s="3">
        <v>10193.153597823301</v>
      </c>
      <c r="I29" s="3">
        <v>10774.8994890904</v>
      </c>
      <c r="J29" s="3">
        <v>4819.1817477802697</v>
      </c>
    </row>
    <row r="30" spans="1:10" x14ac:dyDescent="0.25">
      <c r="A30" s="3" t="s">
        <v>154</v>
      </c>
      <c r="B30" s="3" t="s">
        <v>86</v>
      </c>
      <c r="C30" s="3">
        <v>2857.2254349538398</v>
      </c>
      <c r="D30" s="3">
        <v>2008.7949637405</v>
      </c>
      <c r="E30" s="3">
        <v>4263.0692309714595</v>
      </c>
      <c r="F30" s="3">
        <v>7038.5277833025402</v>
      </c>
      <c r="G30" s="3">
        <v>3594.2615918167598</v>
      </c>
      <c r="H30" s="3">
        <v>4797.0551000935302</v>
      </c>
      <c r="I30" s="3">
        <v>3990.4946256251101</v>
      </c>
      <c r="J30" s="3">
        <v>2752.6581787261898</v>
      </c>
    </row>
    <row r="31" spans="1:10" x14ac:dyDescent="0.25">
      <c r="A31" s="3" t="s">
        <v>154</v>
      </c>
      <c r="B31" s="3" t="s">
        <v>87</v>
      </c>
      <c r="C31" s="3">
        <v>4077.8641998414</v>
      </c>
      <c r="D31" s="3">
        <v>11019.8426513837</v>
      </c>
      <c r="E31" s="3">
        <v>14401.5037737692</v>
      </c>
      <c r="F31" s="3">
        <v>14207.0741024863</v>
      </c>
      <c r="G31" s="3">
        <v>5931.0558935131503</v>
      </c>
      <c r="H31" s="3">
        <v>10212.6932943719</v>
      </c>
      <c r="I31" s="3">
        <v>12549.7210812372</v>
      </c>
      <c r="J31" s="3">
        <v>7339.0278976602704</v>
      </c>
    </row>
    <row r="32" spans="1:10" x14ac:dyDescent="0.25">
      <c r="A32" s="3" t="s">
        <v>154</v>
      </c>
      <c r="B32" s="3" t="s">
        <v>88</v>
      </c>
      <c r="C32" s="3">
        <v>10422.1690810582</v>
      </c>
      <c r="D32" s="3">
        <v>20952.296072298599</v>
      </c>
      <c r="E32" s="3">
        <v>27324.759961567201</v>
      </c>
      <c r="F32" s="3">
        <v>29085.967617017599</v>
      </c>
      <c r="G32" s="3">
        <v>14431.211687859301</v>
      </c>
      <c r="H32" s="3">
        <v>14406.465523815599</v>
      </c>
      <c r="I32" s="3">
        <v>18259.1536742836</v>
      </c>
      <c r="J32" s="3">
        <v>9393.2616564923992</v>
      </c>
    </row>
    <row r="33" spans="1:10" x14ac:dyDescent="0.25">
      <c r="A33" s="3" t="s">
        <v>154</v>
      </c>
      <c r="B33" s="3" t="s">
        <v>89</v>
      </c>
      <c r="C33" s="3">
        <v>31069.7878639583</v>
      </c>
      <c r="D33" s="3">
        <v>25601.438456693399</v>
      </c>
      <c r="E33" s="3">
        <v>108912.805848412</v>
      </c>
      <c r="F33" s="3">
        <v>78099.540985567801</v>
      </c>
      <c r="G33" s="3">
        <v>48452.028184038099</v>
      </c>
      <c r="H33" s="3">
        <v>55240.466769125997</v>
      </c>
      <c r="I33" s="3">
        <v>68261.899374129105</v>
      </c>
      <c r="J33" s="3">
        <v>36909.671390162097</v>
      </c>
    </row>
    <row r="34" spans="1:10" x14ac:dyDescent="0.25">
      <c r="A34" s="3" t="s">
        <v>154</v>
      </c>
      <c r="B34" s="3" t="s">
        <v>90</v>
      </c>
      <c r="C34" s="3">
        <v>6108.8545067687101</v>
      </c>
      <c r="D34" s="3">
        <v>8503.6064544577494</v>
      </c>
      <c r="E34" s="3">
        <v>23770.230750716499</v>
      </c>
      <c r="F34" s="3">
        <v>15033.087984809201</v>
      </c>
      <c r="G34" s="3">
        <v>9264.8066364010501</v>
      </c>
      <c r="H34" s="3">
        <v>8618.4015796669501</v>
      </c>
      <c r="I34" s="3">
        <v>30809.821971479902</v>
      </c>
      <c r="J34" s="3">
        <v>4896.5166153610498</v>
      </c>
    </row>
    <row r="35" spans="1:10" x14ac:dyDescent="0.25">
      <c r="A35" s="3" t="s">
        <v>154</v>
      </c>
      <c r="B35" s="3" t="s">
        <v>91</v>
      </c>
      <c r="C35" s="3">
        <v>7293.1889303340704</v>
      </c>
      <c r="D35" s="3">
        <v>14584.6375028821</v>
      </c>
      <c r="E35" s="3">
        <v>15087.0602299537</v>
      </c>
      <c r="F35" s="3">
        <v>18820.1067350388</v>
      </c>
      <c r="G35" s="3">
        <v>10258.7674103666</v>
      </c>
      <c r="H35" s="3">
        <v>11919.125031429299</v>
      </c>
      <c r="I35" s="3">
        <v>14318.8534775514</v>
      </c>
      <c r="J35" s="3">
        <v>5889.2636501486704</v>
      </c>
    </row>
    <row r="36" spans="1:10" x14ac:dyDescent="0.25">
      <c r="A36" s="3" t="s">
        <v>154</v>
      </c>
      <c r="B36" s="3" t="s">
        <v>92</v>
      </c>
      <c r="C36" s="3"/>
      <c r="D36" s="3"/>
      <c r="E36" s="3"/>
      <c r="F36" s="3"/>
      <c r="G36" s="3"/>
      <c r="H36" s="3">
        <v>6514.94294935369</v>
      </c>
      <c r="I36" s="3">
        <v>9854.1473913030095</v>
      </c>
      <c r="J36" s="3">
        <v>3232.4976364745498</v>
      </c>
    </row>
    <row r="37" spans="1:10" x14ac:dyDescent="0.25">
      <c r="A37" s="3" t="s">
        <v>154</v>
      </c>
      <c r="B37" s="3" t="s">
        <v>93</v>
      </c>
      <c r="C37" s="3">
        <v>6017.0396913629002</v>
      </c>
      <c r="D37" s="3">
        <v>13744.469580839699</v>
      </c>
      <c r="E37" s="3">
        <v>36275.244378664902</v>
      </c>
      <c r="F37" s="3">
        <v>21541.906748760499</v>
      </c>
      <c r="G37" s="3">
        <v>16971.996647121901</v>
      </c>
      <c r="H37" s="3">
        <v>16850.144804588901</v>
      </c>
      <c r="I37" s="3">
        <v>20235.385614026502</v>
      </c>
      <c r="J37" s="3">
        <v>9135.3058542285798</v>
      </c>
    </row>
    <row r="38" spans="1:10" x14ac:dyDescent="0.25">
      <c r="A38" s="3" t="s">
        <v>154</v>
      </c>
      <c r="B38" s="3" t="s">
        <v>94</v>
      </c>
      <c r="C38" s="3">
        <v>6401.7463929258302</v>
      </c>
      <c r="D38" s="3">
        <v>11406.4251448409</v>
      </c>
      <c r="E38" s="3">
        <v>20025.845573364601</v>
      </c>
      <c r="F38" s="3">
        <v>10986.6236046096</v>
      </c>
      <c r="G38" s="3">
        <v>8099.7268184385903</v>
      </c>
      <c r="H38" s="3">
        <v>7845.2873476161903</v>
      </c>
      <c r="I38" s="3">
        <v>12161.095194649801</v>
      </c>
      <c r="J38" s="3">
        <v>5657.80652674679</v>
      </c>
    </row>
    <row r="39" spans="1:10" x14ac:dyDescent="0.25">
      <c r="A39" s="3" t="s">
        <v>154</v>
      </c>
      <c r="B39" s="3" t="s">
        <v>95</v>
      </c>
      <c r="C39" s="3">
        <v>3452.80593447098</v>
      </c>
      <c r="D39" s="3">
        <v>13494.090687640401</v>
      </c>
      <c r="E39" s="3">
        <v>7795.0795141996696</v>
      </c>
      <c r="F39" s="3">
        <v>5769.4055297462501</v>
      </c>
      <c r="G39" s="3">
        <v>5421.6843108638004</v>
      </c>
      <c r="H39" s="3">
        <v>5659.4690295844302</v>
      </c>
      <c r="I39" s="3">
        <v>3975.2073950088902</v>
      </c>
      <c r="J39" s="3">
        <v>2417.3172494083001</v>
      </c>
    </row>
    <row r="40" spans="1:10" x14ac:dyDescent="0.25">
      <c r="A40" s="3" t="s">
        <v>154</v>
      </c>
      <c r="B40" s="3" t="s">
        <v>96</v>
      </c>
      <c r="C40" s="3">
        <v>5083.1202083775697</v>
      </c>
      <c r="D40" s="3">
        <v>7132.4184203547602</v>
      </c>
      <c r="E40" s="3">
        <v>14879.8644028781</v>
      </c>
      <c r="F40" s="3">
        <v>13473.9628614381</v>
      </c>
      <c r="G40" s="3">
        <v>7301.9667007608496</v>
      </c>
      <c r="H40" s="3">
        <v>8699.8649867980894</v>
      </c>
      <c r="I40" s="3">
        <v>17898.2165256765</v>
      </c>
      <c r="J40" s="3">
        <v>5768.6921117830098</v>
      </c>
    </row>
    <row r="41" spans="1:10" x14ac:dyDescent="0.25">
      <c r="A41" s="3" t="s">
        <v>154</v>
      </c>
      <c r="B41" s="3" t="s">
        <v>97</v>
      </c>
      <c r="C41" s="3">
        <v>1446.7037009742901</v>
      </c>
      <c r="D41" s="3">
        <v>1663.7343838485799</v>
      </c>
      <c r="E41" s="3">
        <v>2350.1758792677801</v>
      </c>
      <c r="F41" s="3">
        <v>2101.6738705487601</v>
      </c>
      <c r="G41" s="3">
        <v>2051.42709676297</v>
      </c>
      <c r="H41" s="3">
        <v>1598.31783000575</v>
      </c>
      <c r="I41" s="3">
        <v>1892.5212680443001</v>
      </c>
      <c r="J41" s="3">
        <v>1224.5702784196501</v>
      </c>
    </row>
    <row r="42" spans="1:10" x14ac:dyDescent="0.25">
      <c r="A42" s="3" t="s">
        <v>154</v>
      </c>
      <c r="B42" s="3" t="s">
        <v>98</v>
      </c>
      <c r="C42" s="3">
        <v>1989.02044568007</v>
      </c>
      <c r="D42" s="3">
        <v>9537.5764537491905</v>
      </c>
      <c r="E42" s="3">
        <v>4182.22958878794</v>
      </c>
      <c r="F42" s="3">
        <v>3237.6897985884998</v>
      </c>
      <c r="G42" s="3">
        <v>3966.5671341854299</v>
      </c>
      <c r="H42" s="3">
        <v>2316.8308634857199</v>
      </c>
      <c r="I42" s="3">
        <v>1597.76333723683</v>
      </c>
      <c r="J42" s="3">
        <v>2682.7704075523202</v>
      </c>
    </row>
    <row r="45" spans="1:10" x14ac:dyDescent="0.25">
      <c r="A45" s="31" t="s">
        <v>79</v>
      </c>
      <c r="B45" s="31"/>
      <c r="C45" s="31"/>
      <c r="D45" s="31"/>
      <c r="E45" s="31"/>
      <c r="F45" s="31"/>
      <c r="G45" s="31"/>
      <c r="H45" s="31"/>
      <c r="I45" s="31"/>
      <c r="J45" s="31"/>
    </row>
    <row r="46" spans="1:10" x14ac:dyDescent="0.25">
      <c r="A46" s="4" t="s">
        <v>64</v>
      </c>
      <c r="B46" s="4" t="s">
        <v>5</v>
      </c>
      <c r="C46" s="4" t="s">
        <v>65</v>
      </c>
      <c r="D46" s="4" t="s">
        <v>66</v>
      </c>
      <c r="E46" s="4" t="s">
        <v>67</v>
      </c>
      <c r="F46" s="4" t="s">
        <v>68</v>
      </c>
      <c r="G46" s="4" t="s">
        <v>69</v>
      </c>
      <c r="H46" s="4" t="s">
        <v>70</v>
      </c>
      <c r="I46" s="4" t="s">
        <v>71</v>
      </c>
      <c r="J46" s="4" t="s">
        <v>72</v>
      </c>
    </row>
    <row r="47" spans="1:10" x14ac:dyDescent="0.25">
      <c r="A47" s="3" t="s">
        <v>154</v>
      </c>
      <c r="B47" s="3" t="s">
        <v>83</v>
      </c>
      <c r="C47" s="3">
        <v>49935</v>
      </c>
      <c r="D47" s="3">
        <v>54124</v>
      </c>
      <c r="E47" s="3">
        <v>61167</v>
      </c>
      <c r="F47" s="3">
        <v>67015</v>
      </c>
      <c r="G47" s="3">
        <v>72164</v>
      </c>
      <c r="H47" s="3">
        <v>77985</v>
      </c>
      <c r="I47" s="3">
        <v>81297</v>
      </c>
      <c r="J47" s="3">
        <v>86757</v>
      </c>
    </row>
    <row r="48" spans="1:10" x14ac:dyDescent="0.25">
      <c r="A48" s="3" t="s">
        <v>154</v>
      </c>
      <c r="B48" s="3" t="s">
        <v>84</v>
      </c>
      <c r="C48" s="3">
        <v>73464</v>
      </c>
      <c r="D48" s="3">
        <v>78895</v>
      </c>
      <c r="E48" s="3">
        <v>82785</v>
      </c>
      <c r="F48" s="3">
        <v>90169</v>
      </c>
      <c r="G48" s="3">
        <v>100678</v>
      </c>
      <c r="H48" s="3">
        <v>101481</v>
      </c>
      <c r="I48" s="3">
        <v>124877</v>
      </c>
      <c r="J48" s="3">
        <v>128988</v>
      </c>
    </row>
    <row r="49" spans="1:10" x14ac:dyDescent="0.25">
      <c r="A49" s="3" t="s">
        <v>154</v>
      </c>
      <c r="B49" s="3" t="s">
        <v>85</v>
      </c>
      <c r="C49" s="3">
        <v>130526</v>
      </c>
      <c r="D49" s="3">
        <v>131577</v>
      </c>
      <c r="E49" s="3">
        <v>153637</v>
      </c>
      <c r="F49" s="3">
        <v>161157</v>
      </c>
      <c r="G49" s="3">
        <v>180442</v>
      </c>
      <c r="H49" s="3">
        <v>202549</v>
      </c>
      <c r="I49" s="3">
        <v>225841</v>
      </c>
      <c r="J49" s="3">
        <v>244373</v>
      </c>
    </row>
    <row r="50" spans="1:10" x14ac:dyDescent="0.25">
      <c r="A50" s="3" t="s">
        <v>154</v>
      </c>
      <c r="B50" s="3" t="s">
        <v>86</v>
      </c>
      <c r="C50" s="3">
        <v>71353</v>
      </c>
      <c r="D50" s="3">
        <v>72984</v>
      </c>
      <c r="E50" s="3">
        <v>83195</v>
      </c>
      <c r="F50" s="3">
        <v>85028</v>
      </c>
      <c r="G50" s="3">
        <v>87587</v>
      </c>
      <c r="H50" s="3">
        <v>97677</v>
      </c>
      <c r="I50" s="3">
        <v>103846</v>
      </c>
      <c r="J50" s="3">
        <v>113570</v>
      </c>
    </row>
    <row r="51" spans="1:10" x14ac:dyDescent="0.25">
      <c r="A51" s="3" t="s">
        <v>154</v>
      </c>
      <c r="B51" s="3" t="s">
        <v>87</v>
      </c>
      <c r="C51" s="3">
        <v>173385</v>
      </c>
      <c r="D51" s="3">
        <v>201754</v>
      </c>
      <c r="E51" s="3">
        <v>206556</v>
      </c>
      <c r="F51" s="3">
        <v>210831</v>
      </c>
      <c r="G51" s="3">
        <v>230778</v>
      </c>
      <c r="H51" s="3">
        <v>245377</v>
      </c>
      <c r="I51" s="3">
        <v>278443</v>
      </c>
      <c r="J51" s="3">
        <v>313490</v>
      </c>
    </row>
    <row r="52" spans="1:10" x14ac:dyDescent="0.25">
      <c r="A52" s="3" t="s">
        <v>154</v>
      </c>
      <c r="B52" s="3" t="s">
        <v>88</v>
      </c>
      <c r="C52" s="3">
        <v>461315</v>
      </c>
      <c r="D52" s="3">
        <v>502382</v>
      </c>
      <c r="E52" s="3">
        <v>550530</v>
      </c>
      <c r="F52" s="3">
        <v>567808</v>
      </c>
      <c r="G52" s="3">
        <v>600617</v>
      </c>
      <c r="H52" s="3">
        <v>628127</v>
      </c>
      <c r="I52" s="3">
        <v>682125</v>
      </c>
      <c r="J52" s="3">
        <v>707687</v>
      </c>
    </row>
    <row r="53" spans="1:10" x14ac:dyDescent="0.25">
      <c r="A53" s="3" t="s">
        <v>154</v>
      </c>
      <c r="B53" s="3" t="s">
        <v>89</v>
      </c>
      <c r="C53" s="3">
        <v>1782073</v>
      </c>
      <c r="D53" s="3">
        <v>1918565</v>
      </c>
      <c r="E53" s="3">
        <v>2049595</v>
      </c>
      <c r="F53" s="3">
        <v>2221927</v>
      </c>
      <c r="G53" s="3">
        <v>2249217</v>
      </c>
      <c r="H53" s="3">
        <v>2405660</v>
      </c>
      <c r="I53" s="3">
        <v>2745888</v>
      </c>
      <c r="J53" s="3">
        <v>2869925</v>
      </c>
    </row>
    <row r="54" spans="1:10" x14ac:dyDescent="0.25">
      <c r="A54" s="3" t="s">
        <v>154</v>
      </c>
      <c r="B54" s="3" t="s">
        <v>90</v>
      </c>
      <c r="C54" s="3">
        <v>232654</v>
      </c>
      <c r="D54" s="3">
        <v>252182</v>
      </c>
      <c r="E54" s="3">
        <v>267127</v>
      </c>
      <c r="F54" s="3">
        <v>282613</v>
      </c>
      <c r="G54" s="3">
        <v>297288</v>
      </c>
      <c r="H54" s="3">
        <v>312790</v>
      </c>
      <c r="I54" s="3">
        <v>348070</v>
      </c>
      <c r="J54" s="3">
        <v>369146</v>
      </c>
    </row>
    <row r="55" spans="1:10" x14ac:dyDescent="0.25">
      <c r="A55" s="3" t="s">
        <v>154</v>
      </c>
      <c r="B55" s="3" t="s">
        <v>91</v>
      </c>
      <c r="C55" s="3">
        <v>268440</v>
      </c>
      <c r="D55" s="3">
        <v>298959</v>
      </c>
      <c r="E55" s="3">
        <v>314529</v>
      </c>
      <c r="F55" s="3">
        <v>337666</v>
      </c>
      <c r="G55" s="3">
        <v>343327</v>
      </c>
      <c r="H55" s="3">
        <v>361499</v>
      </c>
      <c r="I55" s="3">
        <v>397561</v>
      </c>
      <c r="J55" s="3">
        <v>427851</v>
      </c>
    </row>
    <row r="56" spans="1:10" x14ac:dyDescent="0.25">
      <c r="A56" s="3" t="s">
        <v>154</v>
      </c>
      <c r="B56" s="3" t="s">
        <v>92</v>
      </c>
      <c r="C56" s="3"/>
      <c r="D56" s="3"/>
      <c r="E56" s="3"/>
      <c r="F56" s="3"/>
      <c r="G56" s="3"/>
      <c r="H56" s="3">
        <v>167255</v>
      </c>
      <c r="I56" s="3">
        <v>180332</v>
      </c>
      <c r="J56" s="3">
        <v>193425</v>
      </c>
    </row>
    <row r="57" spans="1:10" x14ac:dyDescent="0.25">
      <c r="A57" s="3" t="s">
        <v>154</v>
      </c>
      <c r="B57" s="3" t="s">
        <v>93</v>
      </c>
      <c r="C57" s="3">
        <v>534613</v>
      </c>
      <c r="D57" s="3">
        <v>573042</v>
      </c>
      <c r="E57" s="3">
        <v>594297</v>
      </c>
      <c r="F57" s="3">
        <v>623397</v>
      </c>
      <c r="G57" s="3">
        <v>671288</v>
      </c>
      <c r="H57" s="3">
        <v>547557</v>
      </c>
      <c r="I57" s="3">
        <v>575024</v>
      </c>
      <c r="J57" s="3">
        <v>589131</v>
      </c>
    </row>
    <row r="58" spans="1:10" x14ac:dyDescent="0.25">
      <c r="A58" s="3" t="s">
        <v>154</v>
      </c>
      <c r="B58" s="3" t="s">
        <v>94</v>
      </c>
      <c r="C58" s="3">
        <v>254870</v>
      </c>
      <c r="D58" s="3">
        <v>270472</v>
      </c>
      <c r="E58" s="3">
        <v>282787</v>
      </c>
      <c r="F58" s="3">
        <v>298931</v>
      </c>
      <c r="G58" s="3">
        <v>311049</v>
      </c>
      <c r="H58" s="3">
        <v>331246</v>
      </c>
      <c r="I58" s="3">
        <v>340741</v>
      </c>
      <c r="J58" s="3">
        <v>367063</v>
      </c>
    </row>
    <row r="59" spans="1:10" x14ac:dyDescent="0.25">
      <c r="A59" s="3" t="s">
        <v>154</v>
      </c>
      <c r="B59" s="3" t="s">
        <v>95</v>
      </c>
      <c r="C59" s="3">
        <v>101511</v>
      </c>
      <c r="D59" s="3">
        <v>112292</v>
      </c>
      <c r="E59" s="3">
        <v>115737</v>
      </c>
      <c r="F59" s="3">
        <v>124134</v>
      </c>
      <c r="G59" s="3">
        <v>127380</v>
      </c>
      <c r="H59" s="3">
        <v>132793</v>
      </c>
      <c r="I59" s="3">
        <v>141058</v>
      </c>
      <c r="J59" s="3">
        <v>148305</v>
      </c>
    </row>
    <row r="60" spans="1:10" x14ac:dyDescent="0.25">
      <c r="A60" s="3" t="s">
        <v>154</v>
      </c>
      <c r="B60" s="3" t="s">
        <v>96</v>
      </c>
      <c r="C60" s="3">
        <v>220728</v>
      </c>
      <c r="D60" s="3">
        <v>236675</v>
      </c>
      <c r="E60" s="3">
        <v>249635</v>
      </c>
      <c r="F60" s="3">
        <v>263663</v>
      </c>
      <c r="G60" s="3">
        <v>274655</v>
      </c>
      <c r="H60" s="3">
        <v>288930</v>
      </c>
      <c r="I60" s="3">
        <v>303051</v>
      </c>
      <c r="J60" s="3">
        <v>327911</v>
      </c>
    </row>
    <row r="61" spans="1:10" x14ac:dyDescent="0.25">
      <c r="A61" s="3" t="s">
        <v>154</v>
      </c>
      <c r="B61" s="3" t="s">
        <v>97</v>
      </c>
      <c r="C61" s="3">
        <v>28676</v>
      </c>
      <c r="D61" s="3">
        <v>30842</v>
      </c>
      <c r="E61" s="3">
        <v>32642</v>
      </c>
      <c r="F61" s="3">
        <v>33849</v>
      </c>
      <c r="G61" s="3">
        <v>35629</v>
      </c>
      <c r="H61" s="3">
        <v>37244</v>
      </c>
      <c r="I61" s="3">
        <v>40819</v>
      </c>
      <c r="J61" s="3">
        <v>40770</v>
      </c>
    </row>
    <row r="62" spans="1:10" x14ac:dyDescent="0.25">
      <c r="A62" s="3" t="s">
        <v>154</v>
      </c>
      <c r="B62" s="3" t="s">
        <v>98</v>
      </c>
      <c r="C62" s="3">
        <v>47573</v>
      </c>
      <c r="D62" s="3">
        <v>50517</v>
      </c>
      <c r="E62" s="3">
        <v>53675</v>
      </c>
      <c r="F62" s="3">
        <v>52509</v>
      </c>
      <c r="G62" s="3">
        <v>58805</v>
      </c>
      <c r="H62" s="3">
        <v>59572</v>
      </c>
      <c r="I62" s="3">
        <v>66298</v>
      </c>
      <c r="J62" s="3">
        <v>69701</v>
      </c>
    </row>
    <row r="65" spans="1:10" x14ac:dyDescent="0.25">
      <c r="A65" s="31" t="s">
        <v>80</v>
      </c>
      <c r="B65" s="31"/>
      <c r="C65" s="31"/>
      <c r="D65" s="31"/>
      <c r="E65" s="31"/>
      <c r="F65" s="31"/>
      <c r="G65" s="31"/>
      <c r="H65" s="31"/>
      <c r="I65" s="31"/>
      <c r="J65" s="31"/>
    </row>
    <row r="66" spans="1:10" x14ac:dyDescent="0.25">
      <c r="A66" s="4" t="s">
        <v>64</v>
      </c>
      <c r="B66" s="4" t="s">
        <v>5</v>
      </c>
      <c r="C66" s="4" t="s">
        <v>65</v>
      </c>
      <c r="D66" s="4" t="s">
        <v>66</v>
      </c>
      <c r="E66" s="4" t="s">
        <v>67</v>
      </c>
      <c r="F66" s="4" t="s">
        <v>68</v>
      </c>
      <c r="G66" s="4" t="s">
        <v>69</v>
      </c>
      <c r="H66" s="4" t="s">
        <v>70</v>
      </c>
      <c r="I66" s="4" t="s">
        <v>71</v>
      </c>
      <c r="J66" s="4" t="s">
        <v>72</v>
      </c>
    </row>
    <row r="67" spans="1:10" x14ac:dyDescent="0.25">
      <c r="A67" s="3" t="s">
        <v>154</v>
      </c>
      <c r="B67" s="3" t="s">
        <v>83</v>
      </c>
      <c r="C67" s="3">
        <v>762</v>
      </c>
      <c r="D67" s="3">
        <v>732</v>
      </c>
      <c r="E67" s="3">
        <v>2259</v>
      </c>
      <c r="F67" s="3">
        <v>2638</v>
      </c>
      <c r="G67" s="3">
        <v>877</v>
      </c>
      <c r="H67" s="3">
        <v>2617</v>
      </c>
      <c r="I67" s="3">
        <v>2300</v>
      </c>
      <c r="J67" s="3">
        <v>2718</v>
      </c>
    </row>
    <row r="68" spans="1:10" x14ac:dyDescent="0.25">
      <c r="A68" s="3" t="s">
        <v>154</v>
      </c>
      <c r="B68" s="3" t="s">
        <v>84</v>
      </c>
      <c r="C68" s="3">
        <v>1471</v>
      </c>
      <c r="D68" s="3">
        <v>1299</v>
      </c>
      <c r="E68" s="3">
        <v>3675</v>
      </c>
      <c r="F68" s="3">
        <v>2786</v>
      </c>
      <c r="G68" s="3">
        <v>2542</v>
      </c>
      <c r="H68" s="3">
        <v>2955</v>
      </c>
      <c r="I68" s="3">
        <v>2651</v>
      </c>
      <c r="J68" s="3">
        <v>2806</v>
      </c>
    </row>
    <row r="69" spans="1:10" x14ac:dyDescent="0.25">
      <c r="A69" s="3" t="s">
        <v>154</v>
      </c>
      <c r="B69" s="3" t="s">
        <v>85</v>
      </c>
      <c r="C69" s="3">
        <v>1905</v>
      </c>
      <c r="D69" s="3">
        <v>1850</v>
      </c>
      <c r="E69" s="3">
        <v>3905</v>
      </c>
      <c r="F69" s="3">
        <v>2230</v>
      </c>
      <c r="G69" s="3">
        <v>2025</v>
      </c>
      <c r="H69" s="3">
        <v>2628</v>
      </c>
      <c r="I69" s="3">
        <v>2394</v>
      </c>
      <c r="J69" s="3">
        <v>3070</v>
      </c>
    </row>
    <row r="70" spans="1:10" x14ac:dyDescent="0.25">
      <c r="A70" s="3" t="s">
        <v>154</v>
      </c>
      <c r="B70" s="3" t="s">
        <v>86</v>
      </c>
      <c r="C70" s="3">
        <v>1851</v>
      </c>
      <c r="D70" s="3">
        <v>1550</v>
      </c>
      <c r="E70" s="3">
        <v>2823</v>
      </c>
      <c r="F70" s="3">
        <v>2282</v>
      </c>
      <c r="G70" s="3">
        <v>3989</v>
      </c>
      <c r="H70" s="3">
        <v>2234</v>
      </c>
      <c r="I70" s="3">
        <v>2420</v>
      </c>
      <c r="J70" s="3">
        <v>3211</v>
      </c>
    </row>
    <row r="71" spans="1:10" x14ac:dyDescent="0.25">
      <c r="A71" s="3" t="s">
        <v>154</v>
      </c>
      <c r="B71" s="3" t="s">
        <v>87</v>
      </c>
      <c r="C71" s="3">
        <v>3250</v>
      </c>
      <c r="D71" s="3">
        <v>3212</v>
      </c>
      <c r="E71" s="3">
        <v>2418</v>
      </c>
      <c r="F71" s="3">
        <v>3038</v>
      </c>
      <c r="G71" s="3">
        <v>3745</v>
      </c>
      <c r="H71" s="3">
        <v>3127</v>
      </c>
      <c r="I71" s="3">
        <v>2710</v>
      </c>
      <c r="J71" s="3">
        <v>2949</v>
      </c>
    </row>
    <row r="72" spans="1:10" x14ac:dyDescent="0.25">
      <c r="A72" s="3" t="s">
        <v>154</v>
      </c>
      <c r="B72" s="3" t="s">
        <v>88</v>
      </c>
      <c r="C72" s="3">
        <v>7671</v>
      </c>
      <c r="D72" s="3">
        <v>7921</v>
      </c>
      <c r="E72" s="3">
        <v>4596</v>
      </c>
      <c r="F72" s="3">
        <v>6462</v>
      </c>
      <c r="G72" s="3">
        <v>8998</v>
      </c>
      <c r="H72" s="3">
        <v>6576</v>
      </c>
      <c r="I72" s="3">
        <v>6363</v>
      </c>
      <c r="J72" s="3">
        <v>7356</v>
      </c>
    </row>
    <row r="73" spans="1:10" x14ac:dyDescent="0.25">
      <c r="A73" s="3" t="s">
        <v>154</v>
      </c>
      <c r="B73" s="3" t="s">
        <v>89</v>
      </c>
      <c r="C73" s="3">
        <v>13810</v>
      </c>
      <c r="D73" s="3">
        <v>13681</v>
      </c>
      <c r="E73" s="3">
        <v>7790</v>
      </c>
      <c r="F73" s="3">
        <v>10981</v>
      </c>
      <c r="G73" s="3">
        <v>17723</v>
      </c>
      <c r="H73" s="3">
        <v>13530</v>
      </c>
      <c r="I73" s="3">
        <v>13199</v>
      </c>
      <c r="J73" s="3">
        <v>13202</v>
      </c>
    </row>
    <row r="74" spans="1:10" x14ac:dyDescent="0.25">
      <c r="A74" s="3" t="s">
        <v>154</v>
      </c>
      <c r="B74" s="3" t="s">
        <v>90</v>
      </c>
      <c r="C74" s="3">
        <v>6950</v>
      </c>
      <c r="D74" s="3">
        <v>6645</v>
      </c>
      <c r="E74" s="3">
        <v>3656</v>
      </c>
      <c r="F74" s="3">
        <v>5097</v>
      </c>
      <c r="G74" s="3">
        <v>7165</v>
      </c>
      <c r="H74" s="3">
        <v>5244</v>
      </c>
      <c r="I74" s="3">
        <v>4234</v>
      </c>
      <c r="J74" s="3">
        <v>5077</v>
      </c>
    </row>
    <row r="75" spans="1:10" x14ac:dyDescent="0.25">
      <c r="A75" s="3" t="s">
        <v>154</v>
      </c>
      <c r="B75" s="3" t="s">
        <v>91</v>
      </c>
      <c r="C75" s="3">
        <v>6472</v>
      </c>
      <c r="D75" s="3">
        <v>6598</v>
      </c>
      <c r="E75" s="3">
        <v>4987</v>
      </c>
      <c r="F75" s="3">
        <v>4658</v>
      </c>
      <c r="G75" s="3">
        <v>5687</v>
      </c>
      <c r="H75" s="3">
        <v>5143</v>
      </c>
      <c r="I75" s="3">
        <v>4342</v>
      </c>
      <c r="J75" s="3">
        <v>5169</v>
      </c>
    </row>
    <row r="76" spans="1:10" x14ac:dyDescent="0.25">
      <c r="A76" s="3" t="s">
        <v>154</v>
      </c>
      <c r="B76" s="3" t="s">
        <v>92</v>
      </c>
      <c r="C76" s="3"/>
      <c r="D76" s="3"/>
      <c r="E76" s="3"/>
      <c r="F76" s="3"/>
      <c r="G76" s="3"/>
      <c r="H76" s="3">
        <v>2865</v>
      </c>
      <c r="I76" s="3">
        <v>2276</v>
      </c>
      <c r="J76" s="3">
        <v>3308</v>
      </c>
    </row>
    <row r="77" spans="1:10" x14ac:dyDescent="0.25">
      <c r="A77" s="3" t="s">
        <v>154</v>
      </c>
      <c r="B77" s="3" t="s">
        <v>93</v>
      </c>
      <c r="C77" s="3">
        <v>11577</v>
      </c>
      <c r="D77" s="3">
        <v>11862</v>
      </c>
      <c r="E77" s="3">
        <v>5779</v>
      </c>
      <c r="F77" s="3">
        <v>9599</v>
      </c>
      <c r="G77" s="3">
        <v>11490</v>
      </c>
      <c r="H77" s="3">
        <v>7177</v>
      </c>
      <c r="I77" s="3">
        <v>6054</v>
      </c>
      <c r="J77" s="3">
        <v>7076</v>
      </c>
    </row>
    <row r="78" spans="1:10" x14ac:dyDescent="0.25">
      <c r="A78" s="3" t="s">
        <v>154</v>
      </c>
      <c r="B78" s="3" t="s">
        <v>94</v>
      </c>
      <c r="C78" s="3">
        <v>7012</v>
      </c>
      <c r="D78" s="3">
        <v>6314</v>
      </c>
      <c r="E78" s="3">
        <v>3995</v>
      </c>
      <c r="F78" s="3">
        <v>5436</v>
      </c>
      <c r="G78" s="3">
        <v>7040</v>
      </c>
      <c r="H78" s="3">
        <v>5189</v>
      </c>
      <c r="I78" s="3">
        <v>4015</v>
      </c>
      <c r="J78" s="3">
        <v>4916</v>
      </c>
    </row>
    <row r="79" spans="1:10" x14ac:dyDescent="0.25">
      <c r="A79" s="3" t="s">
        <v>154</v>
      </c>
      <c r="B79" s="3" t="s">
        <v>95</v>
      </c>
      <c r="C79" s="3">
        <v>2477</v>
      </c>
      <c r="D79" s="3">
        <v>2496</v>
      </c>
      <c r="E79" s="3">
        <v>4364</v>
      </c>
      <c r="F79" s="3">
        <v>3660</v>
      </c>
      <c r="G79" s="3">
        <v>3375</v>
      </c>
      <c r="H79" s="3">
        <v>3403</v>
      </c>
      <c r="I79" s="3">
        <v>2800</v>
      </c>
      <c r="J79" s="3">
        <v>3861</v>
      </c>
    </row>
    <row r="80" spans="1:10" x14ac:dyDescent="0.25">
      <c r="A80" s="3" t="s">
        <v>154</v>
      </c>
      <c r="B80" s="3" t="s">
        <v>96</v>
      </c>
      <c r="C80" s="3">
        <v>6271</v>
      </c>
      <c r="D80" s="3">
        <v>5458</v>
      </c>
      <c r="E80" s="3">
        <v>4392</v>
      </c>
      <c r="F80" s="3">
        <v>4077</v>
      </c>
      <c r="G80" s="3">
        <v>6187</v>
      </c>
      <c r="H80" s="3">
        <v>4146</v>
      </c>
      <c r="I80" s="3">
        <v>3597</v>
      </c>
      <c r="J80" s="3">
        <v>3924</v>
      </c>
    </row>
    <row r="81" spans="1:10" x14ac:dyDescent="0.25">
      <c r="A81" s="3" t="s">
        <v>154</v>
      </c>
      <c r="B81" s="3" t="s">
        <v>97</v>
      </c>
      <c r="C81" s="3">
        <v>1189</v>
      </c>
      <c r="D81" s="3">
        <v>1080</v>
      </c>
      <c r="E81" s="3">
        <v>2857</v>
      </c>
      <c r="F81" s="3">
        <v>1865</v>
      </c>
      <c r="G81" s="3">
        <v>1152</v>
      </c>
      <c r="H81" s="3">
        <v>1789</v>
      </c>
      <c r="I81" s="3">
        <v>1695</v>
      </c>
      <c r="J81" s="3">
        <v>1449</v>
      </c>
    </row>
    <row r="82" spans="1:10" x14ac:dyDescent="0.25">
      <c r="A82" s="3" t="s">
        <v>154</v>
      </c>
      <c r="B82" s="3" t="s">
        <v>98</v>
      </c>
      <c r="C82" s="3">
        <v>990</v>
      </c>
      <c r="D82" s="3">
        <v>762</v>
      </c>
      <c r="E82" s="3">
        <v>1588</v>
      </c>
      <c r="F82" s="3">
        <v>1916</v>
      </c>
      <c r="G82" s="3">
        <v>1892</v>
      </c>
      <c r="H82" s="3">
        <v>2325</v>
      </c>
      <c r="I82" s="3">
        <v>1861</v>
      </c>
      <c r="J82" s="3">
        <v>1964</v>
      </c>
    </row>
  </sheetData>
  <mergeCells count="4">
    <mergeCell ref="A5:J5"/>
    <mergeCell ref="A25:J25"/>
    <mergeCell ref="A45:J45"/>
    <mergeCell ref="A65:J65"/>
  </mergeCells>
  <pageMargins left="0.7" right="0.7" top="0.75" bottom="0.75" header="0.3" footer="0.3"/>
  <pageSetup paperSize="9" orientation="portrait" horizontalDpi="300" verticalDpi="30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J22"/>
  <sheetViews>
    <sheetView workbookViewId="0"/>
  </sheetViews>
  <sheetFormatPr baseColWidth="10" defaultColWidth="11.42578125" defaultRowHeight="15" x14ac:dyDescent="0.25"/>
  <cols>
    <col min="1" max="1" width="8.42578125" bestFit="1" customWidth="1"/>
    <col min="2" max="2" width="12.42578125" bestFit="1" customWidth="1"/>
  </cols>
  <sheetData>
    <row r="1" spans="1:10" x14ac:dyDescent="0.25">
      <c r="A1" s="5" t="str">
        <f>HYPERLINK("#'Indice'!A1", "Indice")</f>
        <v>Indice</v>
      </c>
    </row>
    <row r="2" spans="1:10" x14ac:dyDescent="0.25">
      <c r="A2" s="15" t="s">
        <v>155</v>
      </c>
    </row>
    <row r="3" spans="1:10" x14ac:dyDescent="0.25">
      <c r="A3" s="8" t="s">
        <v>156</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3" t="s">
        <v>157</v>
      </c>
      <c r="B7" s="3" t="s">
        <v>74</v>
      </c>
      <c r="C7" s="3">
        <v>4334465</v>
      </c>
      <c r="D7" s="3">
        <v>4673500</v>
      </c>
      <c r="E7" s="3">
        <v>4932179</v>
      </c>
      <c r="F7" s="3">
        <v>5209150</v>
      </c>
      <c r="G7" s="3">
        <v>5470901</v>
      </c>
      <c r="H7" s="3">
        <v>5697181</v>
      </c>
      <c r="I7" s="3">
        <v>6597604</v>
      </c>
      <c r="J7" s="3">
        <v>6824380</v>
      </c>
    </row>
    <row r="10" spans="1:10" x14ac:dyDescent="0.25">
      <c r="A10" s="31" t="s">
        <v>78</v>
      </c>
      <c r="B10" s="31"/>
      <c r="C10" s="31"/>
      <c r="D10" s="31"/>
      <c r="E10" s="31"/>
      <c r="F10" s="31"/>
      <c r="G10" s="31"/>
      <c r="H10" s="31"/>
      <c r="I10" s="31"/>
      <c r="J10" s="31"/>
    </row>
    <row r="11" spans="1:10" x14ac:dyDescent="0.25">
      <c r="A11" s="4" t="s">
        <v>64</v>
      </c>
      <c r="B11" s="4" t="s">
        <v>5</v>
      </c>
      <c r="C11" s="4" t="s">
        <v>65</v>
      </c>
      <c r="D11" s="4" t="s">
        <v>66</v>
      </c>
      <c r="E11" s="4" t="s">
        <v>67</v>
      </c>
      <c r="F11" s="4" t="s">
        <v>68</v>
      </c>
      <c r="G11" s="4" t="s">
        <v>69</v>
      </c>
      <c r="H11" s="4" t="s">
        <v>70</v>
      </c>
      <c r="I11" s="4" t="s">
        <v>71</v>
      </c>
      <c r="J11" s="4" t="s">
        <v>72</v>
      </c>
    </row>
    <row r="12" spans="1:10" x14ac:dyDescent="0.25">
      <c r="A12" s="3" t="s">
        <v>157</v>
      </c>
      <c r="B12" s="3" t="s">
        <v>74</v>
      </c>
      <c r="C12" s="3">
        <v>36078.517044591899</v>
      </c>
      <c r="D12" s="3">
        <v>47643.925275115602</v>
      </c>
      <c r="E12" s="3">
        <v>123179.136020801</v>
      </c>
      <c r="F12" s="3">
        <v>88043.877369427893</v>
      </c>
      <c r="G12" s="3">
        <v>57944.106684083403</v>
      </c>
      <c r="H12" s="3">
        <v>62648.571100075998</v>
      </c>
      <c r="I12" s="3">
        <v>86236.148269694197</v>
      </c>
      <c r="J12" s="3">
        <v>41474.822082293002</v>
      </c>
    </row>
    <row r="15" spans="1:10" x14ac:dyDescent="0.25">
      <c r="A15" s="31" t="s">
        <v>79</v>
      </c>
      <c r="B15" s="31"/>
      <c r="C15" s="31"/>
      <c r="D15" s="31"/>
      <c r="E15" s="31"/>
      <c r="F15" s="31"/>
      <c r="G15" s="31"/>
      <c r="H15" s="31"/>
      <c r="I15" s="31"/>
      <c r="J15" s="31"/>
    </row>
    <row r="16" spans="1:10" x14ac:dyDescent="0.25">
      <c r="A16" s="4" t="s">
        <v>64</v>
      </c>
      <c r="B16" s="4" t="s">
        <v>5</v>
      </c>
      <c r="C16" s="4" t="s">
        <v>65</v>
      </c>
      <c r="D16" s="4" t="s">
        <v>66</v>
      </c>
      <c r="E16" s="4" t="s">
        <v>67</v>
      </c>
      <c r="F16" s="4" t="s">
        <v>68</v>
      </c>
      <c r="G16" s="4" t="s">
        <v>69</v>
      </c>
      <c r="H16" s="4" t="s">
        <v>70</v>
      </c>
      <c r="I16" s="4" t="s">
        <v>71</v>
      </c>
      <c r="J16" s="4" t="s">
        <v>72</v>
      </c>
    </row>
    <row r="17" spans="1:10" x14ac:dyDescent="0.25">
      <c r="A17" s="3" t="s">
        <v>157</v>
      </c>
      <c r="B17" s="3" t="s">
        <v>74</v>
      </c>
      <c r="C17" s="3">
        <v>4334465</v>
      </c>
      <c r="D17" s="3">
        <v>4673500</v>
      </c>
      <c r="E17" s="3">
        <v>4932179</v>
      </c>
      <c r="F17" s="3">
        <v>5209150</v>
      </c>
      <c r="G17" s="3">
        <v>5470901</v>
      </c>
      <c r="H17" s="3">
        <v>5697181</v>
      </c>
      <c r="I17" s="3">
        <v>6597604</v>
      </c>
      <c r="J17" s="3">
        <v>6824380</v>
      </c>
    </row>
    <row r="20" spans="1:10" x14ac:dyDescent="0.25">
      <c r="A20" s="31" t="s">
        <v>80</v>
      </c>
      <c r="B20" s="31"/>
      <c r="C20" s="31"/>
      <c r="D20" s="31"/>
      <c r="E20" s="31"/>
      <c r="F20" s="31"/>
      <c r="G20" s="31"/>
      <c r="H20" s="31"/>
      <c r="I20" s="31"/>
      <c r="J20" s="31"/>
    </row>
    <row r="21" spans="1:10" x14ac:dyDescent="0.25">
      <c r="A21" s="4" t="s">
        <v>64</v>
      </c>
      <c r="B21" s="4" t="s">
        <v>5</v>
      </c>
      <c r="C21" s="4" t="s">
        <v>65</v>
      </c>
      <c r="D21" s="4" t="s">
        <v>66</v>
      </c>
      <c r="E21" s="4" t="s">
        <v>67</v>
      </c>
      <c r="F21" s="4" t="s">
        <v>68</v>
      </c>
      <c r="G21" s="4" t="s">
        <v>69</v>
      </c>
      <c r="H21" s="4" t="s">
        <v>70</v>
      </c>
      <c r="I21" s="4" t="s">
        <v>71</v>
      </c>
      <c r="J21" s="4" t="s">
        <v>72</v>
      </c>
    </row>
    <row r="22" spans="1:10" x14ac:dyDescent="0.25">
      <c r="A22" s="3" t="s">
        <v>157</v>
      </c>
      <c r="B22" s="3" t="s">
        <v>74</v>
      </c>
      <c r="C22" s="3">
        <v>72465</v>
      </c>
      <c r="D22" s="3">
        <v>70118</v>
      </c>
      <c r="E22" s="3">
        <v>57499</v>
      </c>
      <c r="F22" s="3">
        <v>64833</v>
      </c>
      <c r="G22" s="3">
        <v>82020</v>
      </c>
      <c r="H22" s="3">
        <v>68287</v>
      </c>
      <c r="I22" s="3">
        <v>62540</v>
      </c>
      <c r="J22" s="3">
        <v>70466</v>
      </c>
    </row>
  </sheetData>
  <mergeCells count="4">
    <mergeCell ref="A5:J5"/>
    <mergeCell ref="A10:J10"/>
    <mergeCell ref="A15:J15"/>
    <mergeCell ref="A20:J20"/>
  </mergeCells>
  <pageMargins left="0.7" right="0.7" top="0.75" bottom="0.75" header="0.3" footer="0.3"/>
  <pageSetup paperSize="9" orientation="portrait" horizontalDpi="300" verticalDpi="30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J82"/>
  <sheetViews>
    <sheetView workbookViewId="0"/>
  </sheetViews>
  <sheetFormatPr baseColWidth="10" defaultColWidth="11.42578125" defaultRowHeight="15" x14ac:dyDescent="0.25"/>
  <cols>
    <col min="1" max="1" width="8.42578125" bestFit="1" customWidth="1"/>
    <col min="2" max="2" width="40.42578125" bestFit="1" customWidth="1"/>
  </cols>
  <sheetData>
    <row r="1" spans="1:10" x14ac:dyDescent="0.25">
      <c r="A1" s="5" t="str">
        <f>HYPERLINK("#'Indice'!A1", "Indice")</f>
        <v>Indice</v>
      </c>
    </row>
    <row r="2" spans="1:10" x14ac:dyDescent="0.25">
      <c r="A2" s="15" t="s">
        <v>155</v>
      </c>
    </row>
    <row r="3" spans="1:10" x14ac:dyDescent="0.25">
      <c r="A3" s="8" t="s">
        <v>156</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3" t="s">
        <v>157</v>
      </c>
      <c r="B7" s="3" t="s">
        <v>83</v>
      </c>
      <c r="C7" s="3">
        <v>48884</v>
      </c>
      <c r="D7" s="3">
        <v>51840</v>
      </c>
      <c r="E7" s="3">
        <v>57049</v>
      </c>
      <c r="F7" s="3">
        <v>60436</v>
      </c>
      <c r="G7" s="3">
        <v>66135</v>
      </c>
      <c r="H7" s="3">
        <v>71538</v>
      </c>
      <c r="I7" s="3">
        <v>80799</v>
      </c>
      <c r="J7" s="3">
        <v>80849</v>
      </c>
    </row>
    <row r="8" spans="1:10" x14ac:dyDescent="0.25">
      <c r="A8" s="3" t="s">
        <v>157</v>
      </c>
      <c r="B8" s="3" t="s">
        <v>84</v>
      </c>
      <c r="C8" s="3">
        <v>71588</v>
      </c>
      <c r="D8" s="3">
        <v>73977</v>
      </c>
      <c r="E8" s="3">
        <v>80310</v>
      </c>
      <c r="F8" s="3">
        <v>85710</v>
      </c>
      <c r="G8" s="3">
        <v>95115</v>
      </c>
      <c r="H8" s="3">
        <v>93356</v>
      </c>
      <c r="I8" s="3">
        <v>123541</v>
      </c>
      <c r="J8" s="3">
        <v>124551</v>
      </c>
    </row>
    <row r="9" spans="1:10" x14ac:dyDescent="0.25">
      <c r="A9" s="3" t="s">
        <v>157</v>
      </c>
      <c r="B9" s="3" t="s">
        <v>85</v>
      </c>
      <c r="C9" s="3">
        <v>123773</v>
      </c>
      <c r="D9" s="3">
        <v>127767</v>
      </c>
      <c r="E9" s="3">
        <v>141547</v>
      </c>
      <c r="F9" s="3">
        <v>145478</v>
      </c>
      <c r="G9" s="3">
        <v>167860</v>
      </c>
      <c r="H9" s="3">
        <v>183659</v>
      </c>
      <c r="I9" s="3">
        <v>223112</v>
      </c>
      <c r="J9" s="3">
        <v>231464</v>
      </c>
    </row>
    <row r="10" spans="1:10" x14ac:dyDescent="0.25">
      <c r="A10" s="3" t="s">
        <v>157</v>
      </c>
      <c r="B10" s="3" t="s">
        <v>86</v>
      </c>
      <c r="C10" s="3">
        <v>69595</v>
      </c>
      <c r="D10" s="3">
        <v>71704</v>
      </c>
      <c r="E10" s="3">
        <v>79859</v>
      </c>
      <c r="F10" s="3">
        <v>78405</v>
      </c>
      <c r="G10" s="3">
        <v>83353</v>
      </c>
      <c r="H10" s="3">
        <v>90458</v>
      </c>
      <c r="I10" s="3">
        <v>103153</v>
      </c>
      <c r="J10" s="3">
        <v>108184</v>
      </c>
    </row>
    <row r="11" spans="1:10" x14ac:dyDescent="0.25">
      <c r="A11" s="3" t="s">
        <v>157</v>
      </c>
      <c r="B11" s="3" t="s">
        <v>87</v>
      </c>
      <c r="C11" s="3">
        <v>172230</v>
      </c>
      <c r="D11" s="3">
        <v>198824</v>
      </c>
      <c r="E11" s="3">
        <v>199152</v>
      </c>
      <c r="F11" s="3">
        <v>204323</v>
      </c>
      <c r="G11" s="3">
        <v>226049</v>
      </c>
      <c r="H11" s="3">
        <v>230239</v>
      </c>
      <c r="I11" s="3">
        <v>277074</v>
      </c>
      <c r="J11" s="3">
        <v>308697</v>
      </c>
    </row>
    <row r="12" spans="1:10" x14ac:dyDescent="0.25">
      <c r="A12" s="3" t="s">
        <v>157</v>
      </c>
      <c r="B12" s="3" t="s">
        <v>88</v>
      </c>
      <c r="C12" s="3">
        <v>454157</v>
      </c>
      <c r="D12" s="3">
        <v>495703</v>
      </c>
      <c r="E12" s="3">
        <v>539774</v>
      </c>
      <c r="F12" s="3">
        <v>550035</v>
      </c>
      <c r="G12" s="3">
        <v>593288</v>
      </c>
      <c r="H12" s="3">
        <v>609439</v>
      </c>
      <c r="I12" s="3">
        <v>678437</v>
      </c>
      <c r="J12" s="3">
        <v>698395</v>
      </c>
    </row>
    <row r="13" spans="1:10" x14ac:dyDescent="0.25">
      <c r="A13" s="3" t="s">
        <v>157</v>
      </c>
      <c r="B13" s="3" t="s">
        <v>89</v>
      </c>
      <c r="C13" s="3">
        <v>1731412</v>
      </c>
      <c r="D13" s="3">
        <v>1854279</v>
      </c>
      <c r="E13" s="3">
        <v>1962653</v>
      </c>
      <c r="F13" s="3">
        <v>2099975</v>
      </c>
      <c r="G13" s="3">
        <v>2145397</v>
      </c>
      <c r="H13" s="3">
        <v>2230879</v>
      </c>
      <c r="I13" s="3">
        <v>2730899</v>
      </c>
      <c r="J13" s="3">
        <v>2770002</v>
      </c>
    </row>
    <row r="14" spans="1:10" x14ac:dyDescent="0.25">
      <c r="A14" s="3" t="s">
        <v>157</v>
      </c>
      <c r="B14" s="3" t="s">
        <v>90</v>
      </c>
      <c r="C14" s="3">
        <v>227927</v>
      </c>
      <c r="D14" s="3">
        <v>246995</v>
      </c>
      <c r="E14" s="3">
        <v>262811</v>
      </c>
      <c r="F14" s="3">
        <v>276731</v>
      </c>
      <c r="G14" s="3">
        <v>291964</v>
      </c>
      <c r="H14" s="3">
        <v>303708</v>
      </c>
      <c r="I14" s="3">
        <v>346119</v>
      </c>
      <c r="J14" s="3">
        <v>359284</v>
      </c>
    </row>
    <row r="15" spans="1:10" x14ac:dyDescent="0.25">
      <c r="A15" s="3" t="s">
        <v>157</v>
      </c>
      <c r="B15" s="3" t="s">
        <v>91</v>
      </c>
      <c r="C15" s="3">
        <v>261625</v>
      </c>
      <c r="D15" s="3">
        <v>295243</v>
      </c>
      <c r="E15" s="3">
        <v>300797</v>
      </c>
      <c r="F15" s="3">
        <v>326633</v>
      </c>
      <c r="G15" s="3">
        <v>338807</v>
      </c>
      <c r="H15" s="3">
        <v>351986</v>
      </c>
      <c r="I15" s="3">
        <v>394704</v>
      </c>
      <c r="J15" s="3">
        <v>421641</v>
      </c>
    </row>
    <row r="16" spans="1:10" x14ac:dyDescent="0.25">
      <c r="A16" s="3" t="s">
        <v>157</v>
      </c>
      <c r="B16" s="3" t="s">
        <v>92</v>
      </c>
      <c r="C16" s="3"/>
      <c r="D16" s="3"/>
      <c r="E16" s="3"/>
      <c r="F16" s="3"/>
      <c r="G16" s="3"/>
      <c r="H16" s="3">
        <v>162902</v>
      </c>
      <c r="I16" s="3">
        <v>179586</v>
      </c>
      <c r="J16" s="3">
        <v>192023</v>
      </c>
    </row>
    <row r="17" spans="1:10" x14ac:dyDescent="0.25">
      <c r="A17" s="3" t="s">
        <v>157</v>
      </c>
      <c r="B17" s="3" t="s">
        <v>93</v>
      </c>
      <c r="C17" s="3">
        <v>525834</v>
      </c>
      <c r="D17" s="3">
        <v>564715</v>
      </c>
      <c r="E17" s="3">
        <v>581913</v>
      </c>
      <c r="F17" s="3">
        <v>612900</v>
      </c>
      <c r="G17" s="3">
        <v>659220</v>
      </c>
      <c r="H17" s="3">
        <v>529876</v>
      </c>
      <c r="I17" s="3">
        <v>571222</v>
      </c>
      <c r="J17" s="3">
        <v>582013</v>
      </c>
    </row>
    <row r="18" spans="1:10" x14ac:dyDescent="0.25">
      <c r="A18" s="3" t="s">
        <v>157</v>
      </c>
      <c r="B18" s="3" t="s">
        <v>94</v>
      </c>
      <c r="C18" s="3">
        <v>252311</v>
      </c>
      <c r="D18" s="3">
        <v>268738</v>
      </c>
      <c r="E18" s="3">
        <v>278056</v>
      </c>
      <c r="F18" s="3">
        <v>296984</v>
      </c>
      <c r="G18" s="3">
        <v>309403</v>
      </c>
      <c r="H18" s="3">
        <v>326472</v>
      </c>
      <c r="I18" s="3">
        <v>339554</v>
      </c>
      <c r="J18" s="3">
        <v>364355</v>
      </c>
    </row>
    <row r="19" spans="1:10" x14ac:dyDescent="0.25">
      <c r="A19" s="3" t="s">
        <v>157</v>
      </c>
      <c r="B19" s="3" t="s">
        <v>95</v>
      </c>
      <c r="C19" s="3">
        <v>100292</v>
      </c>
      <c r="D19" s="3">
        <v>111085</v>
      </c>
      <c r="E19" s="3">
        <v>114861</v>
      </c>
      <c r="F19" s="3">
        <v>123498</v>
      </c>
      <c r="G19" s="3">
        <v>126947</v>
      </c>
      <c r="H19" s="3">
        <v>130927</v>
      </c>
      <c r="I19" s="3">
        <v>140481</v>
      </c>
      <c r="J19" s="3">
        <v>147334</v>
      </c>
    </row>
    <row r="20" spans="1:10" x14ac:dyDescent="0.25">
      <c r="A20" s="3" t="s">
        <v>157</v>
      </c>
      <c r="B20" s="3" t="s">
        <v>96</v>
      </c>
      <c r="C20" s="3">
        <v>219004</v>
      </c>
      <c r="D20" s="3">
        <v>231606</v>
      </c>
      <c r="E20" s="3">
        <v>247366</v>
      </c>
      <c r="F20" s="3">
        <v>262291</v>
      </c>
      <c r="G20" s="3">
        <v>273411</v>
      </c>
      <c r="H20" s="3">
        <v>286110</v>
      </c>
      <c r="I20" s="3">
        <v>301903</v>
      </c>
      <c r="J20" s="3">
        <v>325860</v>
      </c>
    </row>
    <row r="21" spans="1:10" x14ac:dyDescent="0.25">
      <c r="A21" s="3" t="s">
        <v>157</v>
      </c>
      <c r="B21" s="3" t="s">
        <v>97</v>
      </c>
      <c r="C21" s="3">
        <v>28277</v>
      </c>
      <c r="D21" s="3">
        <v>30626</v>
      </c>
      <c r="E21" s="3">
        <v>32536</v>
      </c>
      <c r="F21" s="3">
        <v>33725</v>
      </c>
      <c r="G21" s="3">
        <v>35566</v>
      </c>
      <c r="H21" s="3">
        <v>37244</v>
      </c>
      <c r="I21" s="3">
        <v>40799</v>
      </c>
      <c r="J21" s="3">
        <v>40472</v>
      </c>
    </row>
    <row r="22" spans="1:10" x14ac:dyDescent="0.25">
      <c r="A22" s="3" t="s">
        <v>157</v>
      </c>
      <c r="B22" s="3" t="s">
        <v>98</v>
      </c>
      <c r="C22" s="3">
        <v>47556</v>
      </c>
      <c r="D22" s="3">
        <v>50398</v>
      </c>
      <c r="E22" s="3">
        <v>53495</v>
      </c>
      <c r="F22" s="3">
        <v>52026</v>
      </c>
      <c r="G22" s="3">
        <v>58386</v>
      </c>
      <c r="H22" s="3">
        <v>58388</v>
      </c>
      <c r="I22" s="3">
        <v>66221</v>
      </c>
      <c r="J22" s="3">
        <v>69256</v>
      </c>
    </row>
    <row r="25" spans="1:10" x14ac:dyDescent="0.25">
      <c r="A25" s="31" t="s">
        <v>78</v>
      </c>
      <c r="B25" s="31"/>
      <c r="C25" s="31"/>
      <c r="D25" s="31"/>
      <c r="E25" s="31"/>
      <c r="F25" s="31"/>
      <c r="G25" s="31"/>
      <c r="H25" s="31"/>
      <c r="I25" s="31"/>
      <c r="J25" s="31"/>
    </row>
    <row r="26" spans="1:10" x14ac:dyDescent="0.25">
      <c r="A26" s="4" t="s">
        <v>64</v>
      </c>
      <c r="B26" s="4" t="s">
        <v>5</v>
      </c>
      <c r="C26" s="4" t="s">
        <v>65</v>
      </c>
      <c r="D26" s="4" t="s">
        <v>66</v>
      </c>
      <c r="E26" s="4" t="s">
        <v>67</v>
      </c>
      <c r="F26" s="4" t="s">
        <v>68</v>
      </c>
      <c r="G26" s="4" t="s">
        <v>69</v>
      </c>
      <c r="H26" s="4" t="s">
        <v>70</v>
      </c>
      <c r="I26" s="4" t="s">
        <v>71</v>
      </c>
      <c r="J26" s="4" t="s">
        <v>72</v>
      </c>
    </row>
    <row r="27" spans="1:10" x14ac:dyDescent="0.25">
      <c r="A27" s="3" t="s">
        <v>157</v>
      </c>
      <c r="B27" s="3" t="s">
        <v>83</v>
      </c>
      <c r="C27" s="3">
        <v>2535.03949438569</v>
      </c>
      <c r="D27" s="3">
        <v>4147.6059876236304</v>
      </c>
      <c r="E27" s="3">
        <v>4824.2298485435904</v>
      </c>
      <c r="F27" s="3">
        <v>3417.3909058190302</v>
      </c>
      <c r="G27" s="3">
        <v>5387.0594947522204</v>
      </c>
      <c r="H27" s="3">
        <v>3398.8693727129298</v>
      </c>
      <c r="I27" s="3">
        <v>3342.9135562327101</v>
      </c>
      <c r="J27" s="3">
        <v>2089.6152190214798</v>
      </c>
    </row>
    <row r="28" spans="1:10" x14ac:dyDescent="0.25">
      <c r="A28" s="3" t="s">
        <v>157</v>
      </c>
      <c r="B28" s="3" t="s">
        <v>84</v>
      </c>
      <c r="C28" s="3">
        <v>4472.4844552419599</v>
      </c>
      <c r="D28" s="3">
        <v>7906.0336396394796</v>
      </c>
      <c r="E28" s="3">
        <v>5317.3342541948005</v>
      </c>
      <c r="F28" s="3">
        <v>4843.2426677657704</v>
      </c>
      <c r="G28" s="3">
        <v>6171.6037096967202</v>
      </c>
      <c r="H28" s="3">
        <v>3603.9399421059002</v>
      </c>
      <c r="I28" s="3">
        <v>5282.5430230596503</v>
      </c>
      <c r="J28" s="3">
        <v>3587.5951082431102</v>
      </c>
    </row>
    <row r="29" spans="1:10" x14ac:dyDescent="0.25">
      <c r="A29" s="3" t="s">
        <v>157</v>
      </c>
      <c r="B29" s="3" t="s">
        <v>85</v>
      </c>
      <c r="C29" s="3">
        <v>6030.8857696792102</v>
      </c>
      <c r="D29" s="3">
        <v>3967.9500341729299</v>
      </c>
      <c r="E29" s="3">
        <v>11525.656663293699</v>
      </c>
      <c r="F29" s="3">
        <v>11490.2086578095</v>
      </c>
      <c r="G29" s="3">
        <v>14024.3387261442</v>
      </c>
      <c r="H29" s="3">
        <v>9564.3636214790004</v>
      </c>
      <c r="I29" s="3">
        <v>10771.3735119219</v>
      </c>
      <c r="J29" s="3">
        <v>4390.4227423799803</v>
      </c>
    </row>
    <row r="30" spans="1:10" x14ac:dyDescent="0.25">
      <c r="A30" s="3" t="s">
        <v>157</v>
      </c>
      <c r="B30" s="3" t="s">
        <v>86</v>
      </c>
      <c r="C30" s="3">
        <v>2787.16197246417</v>
      </c>
      <c r="D30" s="3">
        <v>2028.5451061337201</v>
      </c>
      <c r="E30" s="3">
        <v>4016.0416086960299</v>
      </c>
      <c r="F30" s="3">
        <v>4565.0395589008303</v>
      </c>
      <c r="G30" s="3">
        <v>3354.1662953938699</v>
      </c>
      <c r="H30" s="3">
        <v>4497.3777897051696</v>
      </c>
      <c r="I30" s="3">
        <v>3901.1499495112198</v>
      </c>
      <c r="J30" s="3">
        <v>2486.6472135293802</v>
      </c>
    </row>
    <row r="31" spans="1:10" x14ac:dyDescent="0.25">
      <c r="A31" s="3" t="s">
        <v>157</v>
      </c>
      <c r="B31" s="3" t="s">
        <v>87</v>
      </c>
      <c r="C31" s="3">
        <v>4074.9345840901701</v>
      </c>
      <c r="D31" s="3">
        <v>11029.679797397401</v>
      </c>
      <c r="E31" s="3">
        <v>14222.980582547199</v>
      </c>
      <c r="F31" s="3">
        <v>13779.989279510901</v>
      </c>
      <c r="G31" s="3">
        <v>5947.5546185204003</v>
      </c>
      <c r="H31" s="3">
        <v>9209.6630929338608</v>
      </c>
      <c r="I31" s="3">
        <v>12528.618390161801</v>
      </c>
      <c r="J31" s="3">
        <v>7309.9603472757599</v>
      </c>
    </row>
    <row r="32" spans="1:10" x14ac:dyDescent="0.25">
      <c r="A32" s="3" t="s">
        <v>157</v>
      </c>
      <c r="B32" s="3" t="s">
        <v>88</v>
      </c>
      <c r="C32" s="3">
        <v>10326.219231029099</v>
      </c>
      <c r="D32" s="3">
        <v>20956.000505995999</v>
      </c>
      <c r="E32" s="3">
        <v>26521.799129560201</v>
      </c>
      <c r="F32" s="3">
        <v>24776.9104669466</v>
      </c>
      <c r="G32" s="3">
        <v>14385.5820500313</v>
      </c>
      <c r="H32" s="3">
        <v>13471.3457442201</v>
      </c>
      <c r="I32" s="3">
        <v>18172.848242049098</v>
      </c>
      <c r="J32" s="3">
        <v>9287.5253586018098</v>
      </c>
    </row>
    <row r="33" spans="1:10" x14ac:dyDescent="0.25">
      <c r="A33" s="3" t="s">
        <v>157</v>
      </c>
      <c r="B33" s="3" t="s">
        <v>89</v>
      </c>
      <c r="C33" s="3">
        <v>30098.818458685801</v>
      </c>
      <c r="D33" s="3">
        <v>26015.485834848201</v>
      </c>
      <c r="E33" s="3">
        <v>106672.58317733</v>
      </c>
      <c r="F33" s="3">
        <v>73874.082222426296</v>
      </c>
      <c r="G33" s="3">
        <v>47019.539680631198</v>
      </c>
      <c r="H33" s="3">
        <v>53347.697537521301</v>
      </c>
      <c r="I33" s="3">
        <v>68114.432756747599</v>
      </c>
      <c r="J33" s="3">
        <v>36263.274218380699</v>
      </c>
    </row>
    <row r="34" spans="1:10" x14ac:dyDescent="0.25">
      <c r="A34" s="3" t="s">
        <v>157</v>
      </c>
      <c r="B34" s="3" t="s">
        <v>90</v>
      </c>
      <c r="C34" s="3">
        <v>6081.4951202811799</v>
      </c>
      <c r="D34" s="3">
        <v>8449.0175153014407</v>
      </c>
      <c r="E34" s="3">
        <v>23696.052992250399</v>
      </c>
      <c r="F34" s="3">
        <v>14815.652284792999</v>
      </c>
      <c r="G34" s="3">
        <v>8993.1420083597804</v>
      </c>
      <c r="H34" s="3">
        <v>8228.0591933854703</v>
      </c>
      <c r="I34" s="3">
        <v>30743.382101952699</v>
      </c>
      <c r="J34" s="3">
        <v>4565.6983905340603</v>
      </c>
    </row>
    <row r="35" spans="1:10" x14ac:dyDescent="0.25">
      <c r="A35" s="3" t="s">
        <v>157</v>
      </c>
      <c r="B35" s="3" t="s">
        <v>91</v>
      </c>
      <c r="C35" s="3">
        <v>7277.8768095466303</v>
      </c>
      <c r="D35" s="3">
        <v>14652.1328002997</v>
      </c>
      <c r="E35" s="3">
        <v>13559.094484827699</v>
      </c>
      <c r="F35" s="3">
        <v>16733.126034655499</v>
      </c>
      <c r="G35" s="3">
        <v>9971.6273393683405</v>
      </c>
      <c r="H35" s="3">
        <v>11794.653727376601</v>
      </c>
      <c r="I35" s="3">
        <v>14152.0062143216</v>
      </c>
      <c r="J35" s="3">
        <v>5774.7984404703602</v>
      </c>
    </row>
    <row r="36" spans="1:10" x14ac:dyDescent="0.25">
      <c r="A36" s="3" t="s">
        <v>157</v>
      </c>
      <c r="B36" s="3" t="s">
        <v>92</v>
      </c>
      <c r="C36" s="3"/>
      <c r="D36" s="3"/>
      <c r="E36" s="3"/>
      <c r="F36" s="3"/>
      <c r="G36" s="3"/>
      <c r="H36" s="3">
        <v>6480.8993897452201</v>
      </c>
      <c r="I36" s="3">
        <v>9809.1515918748501</v>
      </c>
      <c r="J36" s="3">
        <v>3215.7488321505102</v>
      </c>
    </row>
    <row r="37" spans="1:10" x14ac:dyDescent="0.25">
      <c r="A37" s="3" t="s">
        <v>157</v>
      </c>
      <c r="B37" s="3" t="s">
        <v>93</v>
      </c>
      <c r="C37" s="3">
        <v>5866.2171293495003</v>
      </c>
      <c r="D37" s="3">
        <v>13700.3058782267</v>
      </c>
      <c r="E37" s="3">
        <v>35214.099304980598</v>
      </c>
      <c r="F37" s="3">
        <v>21376.423579432299</v>
      </c>
      <c r="G37" s="3">
        <v>16784.800147398801</v>
      </c>
      <c r="H37" s="3">
        <v>16047.993499373501</v>
      </c>
      <c r="I37" s="3">
        <v>20187.650557684901</v>
      </c>
      <c r="J37" s="3">
        <v>8870.1131157272193</v>
      </c>
    </row>
    <row r="38" spans="1:10" x14ac:dyDescent="0.25">
      <c r="A38" s="3" t="s">
        <v>157</v>
      </c>
      <c r="B38" s="3" t="s">
        <v>94</v>
      </c>
      <c r="C38" s="3">
        <v>5976.0831256859901</v>
      </c>
      <c r="D38" s="3">
        <v>11301.4984778052</v>
      </c>
      <c r="E38" s="3">
        <v>20018.917696111901</v>
      </c>
      <c r="F38" s="3">
        <v>10886.508347090399</v>
      </c>
      <c r="G38" s="3">
        <v>8067.5638888080703</v>
      </c>
      <c r="H38" s="3">
        <v>7686.5741523776396</v>
      </c>
      <c r="I38" s="3">
        <v>12157.916811299399</v>
      </c>
      <c r="J38" s="3">
        <v>5640.9746340006805</v>
      </c>
    </row>
    <row r="39" spans="1:10" x14ac:dyDescent="0.25">
      <c r="A39" s="3" t="s">
        <v>157</v>
      </c>
      <c r="B39" s="3" t="s">
        <v>95</v>
      </c>
      <c r="C39" s="3">
        <v>3234.48869578924</v>
      </c>
      <c r="D39" s="3">
        <v>13537.0267926386</v>
      </c>
      <c r="E39" s="3">
        <v>7777.0039127587097</v>
      </c>
      <c r="F39" s="3">
        <v>5736.9404011778497</v>
      </c>
      <c r="G39" s="3">
        <v>5384.7157213728597</v>
      </c>
      <c r="H39" s="3">
        <v>5468.3607313672901</v>
      </c>
      <c r="I39" s="3">
        <v>3990.2218192309401</v>
      </c>
      <c r="J39" s="3">
        <v>2418.3000643853102</v>
      </c>
    </row>
    <row r="40" spans="1:10" x14ac:dyDescent="0.25">
      <c r="A40" s="3" t="s">
        <v>157</v>
      </c>
      <c r="B40" s="3" t="s">
        <v>96</v>
      </c>
      <c r="C40" s="3">
        <v>5029.4072425455197</v>
      </c>
      <c r="D40" s="3">
        <v>7347.4815237917001</v>
      </c>
      <c r="E40" s="3">
        <v>14767.603297022701</v>
      </c>
      <c r="F40" s="3">
        <v>13415.1857656828</v>
      </c>
      <c r="G40" s="3">
        <v>7289.1057226727698</v>
      </c>
      <c r="H40" s="3">
        <v>8555.8412371847098</v>
      </c>
      <c r="I40" s="3">
        <v>17902.358602523102</v>
      </c>
      <c r="J40" s="3">
        <v>5759.0048469069197</v>
      </c>
    </row>
    <row r="41" spans="1:10" x14ac:dyDescent="0.25">
      <c r="A41" s="3" t="s">
        <v>157</v>
      </c>
      <c r="B41" s="3" t="s">
        <v>97</v>
      </c>
      <c r="C41" s="3">
        <v>1456.3822414920301</v>
      </c>
      <c r="D41" s="3">
        <v>1675.04777614877</v>
      </c>
      <c r="E41" s="3">
        <v>2354.4044533934102</v>
      </c>
      <c r="F41" s="3">
        <v>2096.3072669670501</v>
      </c>
      <c r="G41" s="3">
        <v>2060.3938458459802</v>
      </c>
      <c r="H41" s="3">
        <v>1598.31783000575</v>
      </c>
      <c r="I41" s="3">
        <v>1890.78789272175</v>
      </c>
      <c r="J41" s="3">
        <v>1227.19385589692</v>
      </c>
    </row>
    <row r="42" spans="1:10" x14ac:dyDescent="0.25">
      <c r="A42" s="3" t="s">
        <v>157</v>
      </c>
      <c r="B42" s="3" t="s">
        <v>98</v>
      </c>
      <c r="C42" s="3">
        <v>1988.93095237953</v>
      </c>
      <c r="D42" s="3">
        <v>9551.2924227271105</v>
      </c>
      <c r="E42" s="3">
        <v>4194.6407341855702</v>
      </c>
      <c r="F42" s="3">
        <v>3212.1757243429201</v>
      </c>
      <c r="G42" s="3">
        <v>3978.1771811974399</v>
      </c>
      <c r="H42" s="3">
        <v>2286.7063541259499</v>
      </c>
      <c r="I42" s="3">
        <v>1598.43355612091</v>
      </c>
      <c r="J42" s="3">
        <v>2681.5756266050298</v>
      </c>
    </row>
    <row r="45" spans="1:10" x14ac:dyDescent="0.25">
      <c r="A45" s="31" t="s">
        <v>79</v>
      </c>
      <c r="B45" s="31"/>
      <c r="C45" s="31"/>
      <c r="D45" s="31"/>
      <c r="E45" s="31"/>
      <c r="F45" s="31"/>
      <c r="G45" s="31"/>
      <c r="H45" s="31"/>
      <c r="I45" s="31"/>
      <c r="J45" s="31"/>
    </row>
    <row r="46" spans="1:10" x14ac:dyDescent="0.25">
      <c r="A46" s="4" t="s">
        <v>64</v>
      </c>
      <c r="B46" s="4" t="s">
        <v>5</v>
      </c>
      <c r="C46" s="4" t="s">
        <v>65</v>
      </c>
      <c r="D46" s="4" t="s">
        <v>66</v>
      </c>
      <c r="E46" s="4" t="s">
        <v>67</v>
      </c>
      <c r="F46" s="4" t="s">
        <v>68</v>
      </c>
      <c r="G46" s="4" t="s">
        <v>69</v>
      </c>
      <c r="H46" s="4" t="s">
        <v>70</v>
      </c>
      <c r="I46" s="4" t="s">
        <v>71</v>
      </c>
      <c r="J46" s="4" t="s">
        <v>72</v>
      </c>
    </row>
    <row r="47" spans="1:10" x14ac:dyDescent="0.25">
      <c r="A47" s="3" t="s">
        <v>157</v>
      </c>
      <c r="B47" s="3" t="s">
        <v>83</v>
      </c>
      <c r="C47" s="3">
        <v>48884</v>
      </c>
      <c r="D47" s="3">
        <v>51840</v>
      </c>
      <c r="E47" s="3">
        <v>57049</v>
      </c>
      <c r="F47" s="3">
        <v>60436</v>
      </c>
      <c r="G47" s="3">
        <v>66135</v>
      </c>
      <c r="H47" s="3">
        <v>71538</v>
      </c>
      <c r="I47" s="3">
        <v>80799</v>
      </c>
      <c r="J47" s="3">
        <v>80849</v>
      </c>
    </row>
    <row r="48" spans="1:10" x14ac:dyDescent="0.25">
      <c r="A48" s="3" t="s">
        <v>157</v>
      </c>
      <c r="B48" s="3" t="s">
        <v>84</v>
      </c>
      <c r="C48" s="3">
        <v>71588</v>
      </c>
      <c r="D48" s="3">
        <v>73977</v>
      </c>
      <c r="E48" s="3">
        <v>80310</v>
      </c>
      <c r="F48" s="3">
        <v>85710</v>
      </c>
      <c r="G48" s="3">
        <v>95115</v>
      </c>
      <c r="H48" s="3">
        <v>93356</v>
      </c>
      <c r="I48" s="3">
        <v>123541</v>
      </c>
      <c r="J48" s="3">
        <v>124551</v>
      </c>
    </row>
    <row r="49" spans="1:10" x14ac:dyDescent="0.25">
      <c r="A49" s="3" t="s">
        <v>157</v>
      </c>
      <c r="B49" s="3" t="s">
        <v>85</v>
      </c>
      <c r="C49" s="3">
        <v>123773</v>
      </c>
      <c r="D49" s="3">
        <v>127767</v>
      </c>
      <c r="E49" s="3">
        <v>141547</v>
      </c>
      <c r="F49" s="3">
        <v>145478</v>
      </c>
      <c r="G49" s="3">
        <v>167860</v>
      </c>
      <c r="H49" s="3">
        <v>183659</v>
      </c>
      <c r="I49" s="3">
        <v>223112</v>
      </c>
      <c r="J49" s="3">
        <v>231464</v>
      </c>
    </row>
    <row r="50" spans="1:10" x14ac:dyDescent="0.25">
      <c r="A50" s="3" t="s">
        <v>157</v>
      </c>
      <c r="B50" s="3" t="s">
        <v>86</v>
      </c>
      <c r="C50" s="3">
        <v>69595</v>
      </c>
      <c r="D50" s="3">
        <v>71704</v>
      </c>
      <c r="E50" s="3">
        <v>79859</v>
      </c>
      <c r="F50" s="3">
        <v>78405</v>
      </c>
      <c r="G50" s="3">
        <v>83353</v>
      </c>
      <c r="H50" s="3">
        <v>90458</v>
      </c>
      <c r="I50" s="3">
        <v>103153</v>
      </c>
      <c r="J50" s="3">
        <v>108184</v>
      </c>
    </row>
    <row r="51" spans="1:10" x14ac:dyDescent="0.25">
      <c r="A51" s="3" t="s">
        <v>157</v>
      </c>
      <c r="B51" s="3" t="s">
        <v>87</v>
      </c>
      <c r="C51" s="3">
        <v>172230</v>
      </c>
      <c r="D51" s="3">
        <v>198824</v>
      </c>
      <c r="E51" s="3">
        <v>199152</v>
      </c>
      <c r="F51" s="3">
        <v>204323</v>
      </c>
      <c r="G51" s="3">
        <v>226049</v>
      </c>
      <c r="H51" s="3">
        <v>230239</v>
      </c>
      <c r="I51" s="3">
        <v>277074</v>
      </c>
      <c r="J51" s="3">
        <v>308697</v>
      </c>
    </row>
    <row r="52" spans="1:10" x14ac:dyDescent="0.25">
      <c r="A52" s="3" t="s">
        <v>157</v>
      </c>
      <c r="B52" s="3" t="s">
        <v>88</v>
      </c>
      <c r="C52" s="3">
        <v>454157</v>
      </c>
      <c r="D52" s="3">
        <v>495703</v>
      </c>
      <c r="E52" s="3">
        <v>539774</v>
      </c>
      <c r="F52" s="3">
        <v>550035</v>
      </c>
      <c r="G52" s="3">
        <v>593288</v>
      </c>
      <c r="H52" s="3">
        <v>609439</v>
      </c>
      <c r="I52" s="3">
        <v>678437</v>
      </c>
      <c r="J52" s="3">
        <v>698395</v>
      </c>
    </row>
    <row r="53" spans="1:10" x14ac:dyDescent="0.25">
      <c r="A53" s="3" t="s">
        <v>157</v>
      </c>
      <c r="B53" s="3" t="s">
        <v>89</v>
      </c>
      <c r="C53" s="3">
        <v>1731412</v>
      </c>
      <c r="D53" s="3">
        <v>1854279</v>
      </c>
      <c r="E53" s="3">
        <v>1962653</v>
      </c>
      <c r="F53" s="3">
        <v>2099975</v>
      </c>
      <c r="G53" s="3">
        <v>2145397</v>
      </c>
      <c r="H53" s="3">
        <v>2230879</v>
      </c>
      <c r="I53" s="3">
        <v>2730899</v>
      </c>
      <c r="J53" s="3">
        <v>2770002</v>
      </c>
    </row>
    <row r="54" spans="1:10" x14ac:dyDescent="0.25">
      <c r="A54" s="3" t="s">
        <v>157</v>
      </c>
      <c r="B54" s="3" t="s">
        <v>90</v>
      </c>
      <c r="C54" s="3">
        <v>227927</v>
      </c>
      <c r="D54" s="3">
        <v>246995</v>
      </c>
      <c r="E54" s="3">
        <v>262811</v>
      </c>
      <c r="F54" s="3">
        <v>276731</v>
      </c>
      <c r="G54" s="3">
        <v>291964</v>
      </c>
      <c r="H54" s="3">
        <v>303708</v>
      </c>
      <c r="I54" s="3">
        <v>346119</v>
      </c>
      <c r="J54" s="3">
        <v>359284</v>
      </c>
    </row>
    <row r="55" spans="1:10" x14ac:dyDescent="0.25">
      <c r="A55" s="3" t="s">
        <v>157</v>
      </c>
      <c r="B55" s="3" t="s">
        <v>91</v>
      </c>
      <c r="C55" s="3">
        <v>261625</v>
      </c>
      <c r="D55" s="3">
        <v>295243</v>
      </c>
      <c r="E55" s="3">
        <v>300797</v>
      </c>
      <c r="F55" s="3">
        <v>326633</v>
      </c>
      <c r="G55" s="3">
        <v>338807</v>
      </c>
      <c r="H55" s="3">
        <v>351986</v>
      </c>
      <c r="I55" s="3">
        <v>394704</v>
      </c>
      <c r="J55" s="3">
        <v>421641</v>
      </c>
    </row>
    <row r="56" spans="1:10" x14ac:dyDescent="0.25">
      <c r="A56" s="3" t="s">
        <v>157</v>
      </c>
      <c r="B56" s="3" t="s">
        <v>92</v>
      </c>
      <c r="C56" s="3"/>
      <c r="D56" s="3"/>
      <c r="E56" s="3"/>
      <c r="F56" s="3"/>
      <c r="G56" s="3"/>
      <c r="H56" s="3">
        <v>162902</v>
      </c>
      <c r="I56" s="3">
        <v>179586</v>
      </c>
      <c r="J56" s="3">
        <v>192023</v>
      </c>
    </row>
    <row r="57" spans="1:10" x14ac:dyDescent="0.25">
      <c r="A57" s="3" t="s">
        <v>157</v>
      </c>
      <c r="B57" s="3" t="s">
        <v>93</v>
      </c>
      <c r="C57" s="3">
        <v>525834</v>
      </c>
      <c r="D57" s="3">
        <v>564715</v>
      </c>
      <c r="E57" s="3">
        <v>581913</v>
      </c>
      <c r="F57" s="3">
        <v>612900</v>
      </c>
      <c r="G57" s="3">
        <v>659220</v>
      </c>
      <c r="H57" s="3">
        <v>529876</v>
      </c>
      <c r="I57" s="3">
        <v>571222</v>
      </c>
      <c r="J57" s="3">
        <v>582013</v>
      </c>
    </row>
    <row r="58" spans="1:10" x14ac:dyDescent="0.25">
      <c r="A58" s="3" t="s">
        <v>157</v>
      </c>
      <c r="B58" s="3" t="s">
        <v>94</v>
      </c>
      <c r="C58" s="3">
        <v>252311</v>
      </c>
      <c r="D58" s="3">
        <v>268738</v>
      </c>
      <c r="E58" s="3">
        <v>278056</v>
      </c>
      <c r="F58" s="3">
        <v>296984</v>
      </c>
      <c r="G58" s="3">
        <v>309403</v>
      </c>
      <c r="H58" s="3">
        <v>326472</v>
      </c>
      <c r="I58" s="3">
        <v>339554</v>
      </c>
      <c r="J58" s="3">
        <v>364355</v>
      </c>
    </row>
    <row r="59" spans="1:10" x14ac:dyDescent="0.25">
      <c r="A59" s="3" t="s">
        <v>157</v>
      </c>
      <c r="B59" s="3" t="s">
        <v>95</v>
      </c>
      <c r="C59" s="3">
        <v>100292</v>
      </c>
      <c r="D59" s="3">
        <v>111085</v>
      </c>
      <c r="E59" s="3">
        <v>114861</v>
      </c>
      <c r="F59" s="3">
        <v>123498</v>
      </c>
      <c r="G59" s="3">
        <v>126947</v>
      </c>
      <c r="H59" s="3">
        <v>130927</v>
      </c>
      <c r="I59" s="3">
        <v>140481</v>
      </c>
      <c r="J59" s="3">
        <v>147334</v>
      </c>
    </row>
    <row r="60" spans="1:10" x14ac:dyDescent="0.25">
      <c r="A60" s="3" t="s">
        <v>157</v>
      </c>
      <c r="B60" s="3" t="s">
        <v>96</v>
      </c>
      <c r="C60" s="3">
        <v>219004</v>
      </c>
      <c r="D60" s="3">
        <v>231606</v>
      </c>
      <c r="E60" s="3">
        <v>247366</v>
      </c>
      <c r="F60" s="3">
        <v>262291</v>
      </c>
      <c r="G60" s="3">
        <v>273411</v>
      </c>
      <c r="H60" s="3">
        <v>286110</v>
      </c>
      <c r="I60" s="3">
        <v>301903</v>
      </c>
      <c r="J60" s="3">
        <v>325860</v>
      </c>
    </row>
    <row r="61" spans="1:10" x14ac:dyDescent="0.25">
      <c r="A61" s="3" t="s">
        <v>157</v>
      </c>
      <c r="B61" s="3" t="s">
        <v>97</v>
      </c>
      <c r="C61" s="3">
        <v>28277</v>
      </c>
      <c r="D61" s="3">
        <v>30626</v>
      </c>
      <c r="E61" s="3">
        <v>32536</v>
      </c>
      <c r="F61" s="3">
        <v>33725</v>
      </c>
      <c r="G61" s="3">
        <v>35566</v>
      </c>
      <c r="H61" s="3">
        <v>37244</v>
      </c>
      <c r="I61" s="3">
        <v>40799</v>
      </c>
      <c r="J61" s="3">
        <v>40472</v>
      </c>
    </row>
    <row r="62" spans="1:10" x14ac:dyDescent="0.25">
      <c r="A62" s="3" t="s">
        <v>157</v>
      </c>
      <c r="B62" s="3" t="s">
        <v>98</v>
      </c>
      <c r="C62" s="3">
        <v>47556</v>
      </c>
      <c r="D62" s="3">
        <v>50398</v>
      </c>
      <c r="E62" s="3">
        <v>53495</v>
      </c>
      <c r="F62" s="3">
        <v>52026</v>
      </c>
      <c r="G62" s="3">
        <v>58386</v>
      </c>
      <c r="H62" s="3">
        <v>58388</v>
      </c>
      <c r="I62" s="3">
        <v>66221</v>
      </c>
      <c r="J62" s="3">
        <v>69256</v>
      </c>
    </row>
    <row r="65" spans="1:10" x14ac:dyDescent="0.25">
      <c r="A65" s="31" t="s">
        <v>80</v>
      </c>
      <c r="B65" s="31"/>
      <c r="C65" s="31"/>
      <c r="D65" s="31"/>
      <c r="E65" s="31"/>
      <c r="F65" s="31"/>
      <c r="G65" s="31"/>
      <c r="H65" s="31"/>
      <c r="I65" s="31"/>
      <c r="J65" s="31"/>
    </row>
    <row r="66" spans="1:10" x14ac:dyDescent="0.25">
      <c r="A66" s="4" t="s">
        <v>64</v>
      </c>
      <c r="B66" s="4" t="s">
        <v>5</v>
      </c>
      <c r="C66" s="4" t="s">
        <v>65</v>
      </c>
      <c r="D66" s="4" t="s">
        <v>66</v>
      </c>
      <c r="E66" s="4" t="s">
        <v>67</v>
      </c>
      <c r="F66" s="4" t="s">
        <v>68</v>
      </c>
      <c r="G66" s="4" t="s">
        <v>69</v>
      </c>
      <c r="H66" s="4" t="s">
        <v>70</v>
      </c>
      <c r="I66" s="4" t="s">
        <v>71</v>
      </c>
      <c r="J66" s="4" t="s">
        <v>72</v>
      </c>
    </row>
    <row r="67" spans="1:10" x14ac:dyDescent="0.25">
      <c r="A67" s="3" t="s">
        <v>157</v>
      </c>
      <c r="B67" s="3" t="s">
        <v>83</v>
      </c>
      <c r="C67" s="3">
        <v>753</v>
      </c>
      <c r="D67" s="3">
        <v>715</v>
      </c>
      <c r="E67" s="3">
        <v>2147</v>
      </c>
      <c r="F67" s="3">
        <v>2409</v>
      </c>
      <c r="G67" s="3">
        <v>813</v>
      </c>
      <c r="H67" s="3">
        <v>2415</v>
      </c>
      <c r="I67" s="3">
        <v>2282</v>
      </c>
      <c r="J67" s="3">
        <v>2536</v>
      </c>
    </row>
    <row r="68" spans="1:10" x14ac:dyDescent="0.25">
      <c r="A68" s="3" t="s">
        <v>157</v>
      </c>
      <c r="B68" s="3" t="s">
        <v>84</v>
      </c>
      <c r="C68" s="3">
        <v>1447</v>
      </c>
      <c r="D68" s="3">
        <v>1249</v>
      </c>
      <c r="E68" s="3">
        <v>3551</v>
      </c>
      <c r="F68" s="3">
        <v>2661</v>
      </c>
      <c r="G68" s="3">
        <v>2421</v>
      </c>
      <c r="H68" s="3">
        <v>2735</v>
      </c>
      <c r="I68" s="3">
        <v>2621</v>
      </c>
      <c r="J68" s="3">
        <v>2704</v>
      </c>
    </row>
    <row r="69" spans="1:10" x14ac:dyDescent="0.25">
      <c r="A69" s="3" t="s">
        <v>157</v>
      </c>
      <c r="B69" s="3" t="s">
        <v>85</v>
      </c>
      <c r="C69" s="3">
        <v>1842</v>
      </c>
      <c r="D69" s="3">
        <v>1793</v>
      </c>
      <c r="E69" s="3">
        <v>3622</v>
      </c>
      <c r="F69" s="3">
        <v>2052</v>
      </c>
      <c r="G69" s="3">
        <v>1899</v>
      </c>
      <c r="H69" s="3">
        <v>2401</v>
      </c>
      <c r="I69" s="3">
        <v>2368</v>
      </c>
      <c r="J69" s="3">
        <v>2916</v>
      </c>
    </row>
    <row r="70" spans="1:10" x14ac:dyDescent="0.25">
      <c r="A70" s="3" t="s">
        <v>157</v>
      </c>
      <c r="B70" s="3" t="s">
        <v>86</v>
      </c>
      <c r="C70" s="3">
        <v>1811</v>
      </c>
      <c r="D70" s="3">
        <v>1515</v>
      </c>
      <c r="E70" s="3">
        <v>2729</v>
      </c>
      <c r="F70" s="3">
        <v>2190</v>
      </c>
      <c r="G70" s="3">
        <v>3837</v>
      </c>
      <c r="H70" s="3">
        <v>2078</v>
      </c>
      <c r="I70" s="3">
        <v>2402</v>
      </c>
      <c r="J70" s="3">
        <v>3070</v>
      </c>
    </row>
    <row r="71" spans="1:10" x14ac:dyDescent="0.25">
      <c r="A71" s="3" t="s">
        <v>157</v>
      </c>
      <c r="B71" s="3" t="s">
        <v>87</v>
      </c>
      <c r="C71" s="3">
        <v>3233</v>
      </c>
      <c r="D71" s="3">
        <v>3174</v>
      </c>
      <c r="E71" s="3">
        <v>2346</v>
      </c>
      <c r="F71" s="3">
        <v>2956</v>
      </c>
      <c r="G71" s="3">
        <v>3670</v>
      </c>
      <c r="H71" s="3">
        <v>2980</v>
      </c>
      <c r="I71" s="3">
        <v>2695</v>
      </c>
      <c r="J71" s="3">
        <v>2902</v>
      </c>
    </row>
    <row r="72" spans="1:10" x14ac:dyDescent="0.25">
      <c r="A72" s="3" t="s">
        <v>157</v>
      </c>
      <c r="B72" s="3" t="s">
        <v>88</v>
      </c>
      <c r="C72" s="3">
        <v>7548</v>
      </c>
      <c r="D72" s="3">
        <v>7831</v>
      </c>
      <c r="E72" s="3">
        <v>4519</v>
      </c>
      <c r="F72" s="3">
        <v>6335</v>
      </c>
      <c r="G72" s="3">
        <v>8882</v>
      </c>
      <c r="H72" s="3">
        <v>6416</v>
      </c>
      <c r="I72" s="3">
        <v>6326</v>
      </c>
      <c r="J72" s="3">
        <v>7268</v>
      </c>
    </row>
    <row r="73" spans="1:10" x14ac:dyDescent="0.25">
      <c r="A73" s="3" t="s">
        <v>157</v>
      </c>
      <c r="B73" s="3" t="s">
        <v>89</v>
      </c>
      <c r="C73" s="3">
        <v>13424</v>
      </c>
      <c r="D73" s="3">
        <v>13128</v>
      </c>
      <c r="E73" s="3">
        <v>7443</v>
      </c>
      <c r="F73" s="3">
        <v>10378</v>
      </c>
      <c r="G73" s="3">
        <v>16939</v>
      </c>
      <c r="H73" s="3">
        <v>12685</v>
      </c>
      <c r="I73" s="3">
        <v>13122</v>
      </c>
      <c r="J73" s="3">
        <v>12727</v>
      </c>
    </row>
    <row r="74" spans="1:10" x14ac:dyDescent="0.25">
      <c r="A74" s="3" t="s">
        <v>157</v>
      </c>
      <c r="B74" s="3" t="s">
        <v>90</v>
      </c>
      <c r="C74" s="3">
        <v>6815</v>
      </c>
      <c r="D74" s="3">
        <v>6476</v>
      </c>
      <c r="E74" s="3">
        <v>3578</v>
      </c>
      <c r="F74" s="3">
        <v>4983</v>
      </c>
      <c r="G74" s="3">
        <v>7055</v>
      </c>
      <c r="H74" s="3">
        <v>5106</v>
      </c>
      <c r="I74" s="3">
        <v>4207</v>
      </c>
      <c r="J74" s="3">
        <v>4949</v>
      </c>
    </row>
    <row r="75" spans="1:10" x14ac:dyDescent="0.25">
      <c r="A75" s="3" t="s">
        <v>157</v>
      </c>
      <c r="B75" s="3" t="s">
        <v>91</v>
      </c>
      <c r="C75" s="3">
        <v>6343</v>
      </c>
      <c r="D75" s="3">
        <v>6477</v>
      </c>
      <c r="E75" s="3">
        <v>4843</v>
      </c>
      <c r="F75" s="3">
        <v>4561</v>
      </c>
      <c r="G75" s="3">
        <v>5632</v>
      </c>
      <c r="H75" s="3">
        <v>5019</v>
      </c>
      <c r="I75" s="3">
        <v>4314</v>
      </c>
      <c r="J75" s="3">
        <v>5099</v>
      </c>
    </row>
    <row r="76" spans="1:10" x14ac:dyDescent="0.25">
      <c r="A76" s="3" t="s">
        <v>157</v>
      </c>
      <c r="B76" s="3" t="s">
        <v>92</v>
      </c>
      <c r="C76" s="3"/>
      <c r="D76" s="3"/>
      <c r="E76" s="3"/>
      <c r="F76" s="3"/>
      <c r="G76" s="3"/>
      <c r="H76" s="3">
        <v>2809</v>
      </c>
      <c r="I76" s="3">
        <v>2268</v>
      </c>
      <c r="J76" s="3">
        <v>3287</v>
      </c>
    </row>
    <row r="77" spans="1:10" x14ac:dyDescent="0.25">
      <c r="A77" s="3" t="s">
        <v>157</v>
      </c>
      <c r="B77" s="3" t="s">
        <v>93</v>
      </c>
      <c r="C77" s="3">
        <v>11424</v>
      </c>
      <c r="D77" s="3">
        <v>11775</v>
      </c>
      <c r="E77" s="3">
        <v>5673</v>
      </c>
      <c r="F77" s="3">
        <v>9440</v>
      </c>
      <c r="G77" s="3">
        <v>11310</v>
      </c>
      <c r="H77" s="3">
        <v>6973</v>
      </c>
      <c r="I77" s="3">
        <v>6009</v>
      </c>
      <c r="J77" s="3">
        <v>6999</v>
      </c>
    </row>
    <row r="78" spans="1:10" x14ac:dyDescent="0.25">
      <c r="A78" s="3" t="s">
        <v>157</v>
      </c>
      <c r="B78" s="3" t="s">
        <v>94</v>
      </c>
      <c r="C78" s="3">
        <v>6969</v>
      </c>
      <c r="D78" s="3">
        <v>6283</v>
      </c>
      <c r="E78" s="3">
        <v>3938</v>
      </c>
      <c r="F78" s="3">
        <v>5404</v>
      </c>
      <c r="G78" s="3">
        <v>7010</v>
      </c>
      <c r="H78" s="3">
        <v>5122</v>
      </c>
      <c r="I78" s="3">
        <v>4003</v>
      </c>
      <c r="J78" s="3">
        <v>4878</v>
      </c>
    </row>
    <row r="79" spans="1:10" x14ac:dyDescent="0.25">
      <c r="A79" s="3" t="s">
        <v>157</v>
      </c>
      <c r="B79" s="3" t="s">
        <v>95</v>
      </c>
      <c r="C79" s="3">
        <v>2452</v>
      </c>
      <c r="D79" s="3">
        <v>2467</v>
      </c>
      <c r="E79" s="3">
        <v>4324</v>
      </c>
      <c r="F79" s="3">
        <v>3643</v>
      </c>
      <c r="G79" s="3">
        <v>3366</v>
      </c>
      <c r="H79" s="3">
        <v>3359</v>
      </c>
      <c r="I79" s="3">
        <v>2791</v>
      </c>
      <c r="J79" s="3">
        <v>3838</v>
      </c>
    </row>
    <row r="80" spans="1:10" x14ac:dyDescent="0.25">
      <c r="A80" s="3" t="s">
        <v>157</v>
      </c>
      <c r="B80" s="3" t="s">
        <v>96</v>
      </c>
      <c r="C80" s="3">
        <v>6237</v>
      </c>
      <c r="D80" s="3">
        <v>5407</v>
      </c>
      <c r="E80" s="3">
        <v>4361</v>
      </c>
      <c r="F80" s="3">
        <v>4060</v>
      </c>
      <c r="G80" s="3">
        <v>6167</v>
      </c>
      <c r="H80" s="3">
        <v>4115</v>
      </c>
      <c r="I80" s="3">
        <v>3580</v>
      </c>
      <c r="J80" s="3">
        <v>3902</v>
      </c>
    </row>
    <row r="81" spans="1:10" x14ac:dyDescent="0.25">
      <c r="A81" s="3" t="s">
        <v>157</v>
      </c>
      <c r="B81" s="3" t="s">
        <v>97</v>
      </c>
      <c r="C81" s="3">
        <v>1180</v>
      </c>
      <c r="D81" s="3">
        <v>1068</v>
      </c>
      <c r="E81" s="3">
        <v>2845</v>
      </c>
      <c r="F81" s="3">
        <v>1859</v>
      </c>
      <c r="G81" s="3">
        <v>1150</v>
      </c>
      <c r="H81" s="3">
        <v>1789</v>
      </c>
      <c r="I81" s="3">
        <v>1694</v>
      </c>
      <c r="J81" s="3">
        <v>1440</v>
      </c>
    </row>
    <row r="82" spans="1:10" x14ac:dyDescent="0.25">
      <c r="A82" s="3" t="s">
        <v>157</v>
      </c>
      <c r="B82" s="3" t="s">
        <v>98</v>
      </c>
      <c r="C82" s="3">
        <v>987</v>
      </c>
      <c r="D82" s="3">
        <v>760</v>
      </c>
      <c r="E82" s="3">
        <v>1580</v>
      </c>
      <c r="F82" s="3">
        <v>1902</v>
      </c>
      <c r="G82" s="3">
        <v>1869</v>
      </c>
      <c r="H82" s="3">
        <v>2285</v>
      </c>
      <c r="I82" s="3">
        <v>1858</v>
      </c>
      <c r="J82" s="3">
        <v>1951</v>
      </c>
    </row>
  </sheetData>
  <mergeCells count="4">
    <mergeCell ref="A5:J5"/>
    <mergeCell ref="A25:J25"/>
    <mergeCell ref="A45:J45"/>
    <mergeCell ref="A65:J65"/>
  </mergeCells>
  <pageMargins left="0.7" right="0.7" top="0.75" bottom="0.75" header="0.3" footer="0.3"/>
  <pageSetup paperSize="9" orientation="portrait" horizontalDpi="300" verticalDpi="30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J22"/>
  <sheetViews>
    <sheetView workbookViewId="0"/>
  </sheetViews>
  <sheetFormatPr baseColWidth="10" defaultColWidth="11.42578125" defaultRowHeight="15" x14ac:dyDescent="0.25"/>
  <cols>
    <col min="1" max="1" width="13.140625" bestFit="1" customWidth="1"/>
    <col min="2" max="2" width="12.42578125" bestFit="1" customWidth="1"/>
  </cols>
  <sheetData>
    <row r="1" spans="1:10" x14ac:dyDescent="0.25">
      <c r="A1" s="5" t="str">
        <f>HYPERLINK("#'Indice'!A1", "Indice")</f>
        <v>Indice</v>
      </c>
    </row>
    <row r="2" spans="1:10" x14ac:dyDescent="0.25">
      <c r="A2" s="15" t="s">
        <v>158</v>
      </c>
    </row>
    <row r="3" spans="1:10" x14ac:dyDescent="0.25">
      <c r="A3" s="8" t="s">
        <v>156</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3" t="s">
        <v>159</v>
      </c>
      <c r="B7" s="3" t="s">
        <v>74</v>
      </c>
      <c r="C7" s="3">
        <v>83127</v>
      </c>
      <c r="D7" s="3">
        <v>53007</v>
      </c>
      <c r="E7" s="3">
        <v>71086</v>
      </c>
      <c r="F7" s="3">
        <v>34296</v>
      </c>
      <c r="G7" s="3">
        <v>41418</v>
      </c>
      <c r="H7" s="3">
        <v>45182</v>
      </c>
      <c r="I7" s="3">
        <v>36672</v>
      </c>
      <c r="J7" s="3">
        <v>38230</v>
      </c>
    </row>
    <row r="10" spans="1:10" x14ac:dyDescent="0.25">
      <c r="A10" s="31" t="s">
        <v>78</v>
      </c>
      <c r="B10" s="31"/>
      <c r="C10" s="31"/>
      <c r="D10" s="31"/>
      <c r="E10" s="31"/>
      <c r="F10" s="31"/>
      <c r="G10" s="31"/>
      <c r="H10" s="31"/>
      <c r="I10" s="31"/>
      <c r="J10" s="31"/>
    </row>
    <row r="11" spans="1:10" x14ac:dyDescent="0.25">
      <c r="A11" s="4" t="s">
        <v>64</v>
      </c>
      <c r="B11" s="4" t="s">
        <v>5</v>
      </c>
      <c r="C11" s="4" t="s">
        <v>65</v>
      </c>
      <c r="D11" s="4" t="s">
        <v>66</v>
      </c>
      <c r="E11" s="4" t="s">
        <v>67</v>
      </c>
      <c r="F11" s="4" t="s">
        <v>68</v>
      </c>
      <c r="G11" s="4" t="s">
        <v>69</v>
      </c>
      <c r="H11" s="4" t="s">
        <v>70</v>
      </c>
      <c r="I11" s="4" t="s">
        <v>71</v>
      </c>
      <c r="J11" s="4" t="s">
        <v>72</v>
      </c>
    </row>
    <row r="12" spans="1:10" x14ac:dyDescent="0.25">
      <c r="A12" s="3" t="s">
        <v>159</v>
      </c>
      <c r="B12" s="3" t="s">
        <v>74</v>
      </c>
      <c r="C12" s="3">
        <v>3523.4058365021501</v>
      </c>
      <c r="D12" s="3">
        <v>3002.3891146965202</v>
      </c>
      <c r="E12" s="3">
        <v>3948.1309844893999</v>
      </c>
      <c r="F12" s="3">
        <v>5527.3904705728901</v>
      </c>
      <c r="G12" s="3">
        <v>2525.5453863943299</v>
      </c>
      <c r="H12" s="3">
        <v>3561.1312820513099</v>
      </c>
      <c r="I12" s="3">
        <v>3361.34752053487</v>
      </c>
      <c r="J12" s="3">
        <v>3090.70138018446</v>
      </c>
    </row>
    <row r="15" spans="1:10" x14ac:dyDescent="0.25">
      <c r="A15" s="31" t="s">
        <v>79</v>
      </c>
      <c r="B15" s="31"/>
      <c r="C15" s="31"/>
      <c r="D15" s="31"/>
      <c r="E15" s="31"/>
      <c r="F15" s="31"/>
      <c r="G15" s="31"/>
      <c r="H15" s="31"/>
      <c r="I15" s="31"/>
      <c r="J15" s="31"/>
    </row>
    <row r="16" spans="1:10" x14ac:dyDescent="0.25">
      <c r="A16" s="4" t="s">
        <v>64</v>
      </c>
      <c r="B16" s="4" t="s">
        <v>5</v>
      </c>
      <c r="C16" s="4" t="s">
        <v>65</v>
      </c>
      <c r="D16" s="4" t="s">
        <v>66</v>
      </c>
      <c r="E16" s="4" t="s">
        <v>67</v>
      </c>
      <c r="F16" s="4" t="s">
        <v>68</v>
      </c>
      <c r="G16" s="4" t="s">
        <v>69</v>
      </c>
      <c r="H16" s="4" t="s">
        <v>70</v>
      </c>
      <c r="I16" s="4" t="s">
        <v>71</v>
      </c>
      <c r="J16" s="4" t="s">
        <v>72</v>
      </c>
    </row>
    <row r="17" spans="1:10" x14ac:dyDescent="0.25">
      <c r="A17" s="3" t="s">
        <v>159</v>
      </c>
      <c r="B17" s="3" t="s">
        <v>74</v>
      </c>
      <c r="C17" s="3">
        <v>83127</v>
      </c>
      <c r="D17" s="3">
        <v>53007</v>
      </c>
      <c r="E17" s="3">
        <v>71086</v>
      </c>
      <c r="F17" s="3">
        <v>34296</v>
      </c>
      <c r="G17" s="3">
        <v>41418</v>
      </c>
      <c r="H17" s="3">
        <v>45182</v>
      </c>
      <c r="I17" s="3">
        <v>36672</v>
      </c>
      <c r="J17" s="3">
        <v>38230</v>
      </c>
    </row>
    <row r="20" spans="1:10" x14ac:dyDescent="0.25">
      <c r="A20" s="31" t="s">
        <v>80</v>
      </c>
      <c r="B20" s="31"/>
      <c r="C20" s="31"/>
      <c r="D20" s="31"/>
      <c r="E20" s="31"/>
      <c r="F20" s="31"/>
      <c r="G20" s="31"/>
      <c r="H20" s="31"/>
      <c r="I20" s="31"/>
      <c r="J20" s="31"/>
    </row>
    <row r="21" spans="1:10" x14ac:dyDescent="0.25">
      <c r="A21" s="4" t="s">
        <v>64</v>
      </c>
      <c r="B21" s="4" t="s">
        <v>5</v>
      </c>
      <c r="C21" s="4" t="s">
        <v>65</v>
      </c>
      <c r="D21" s="4" t="s">
        <v>66</v>
      </c>
      <c r="E21" s="4" t="s">
        <v>67</v>
      </c>
      <c r="F21" s="4" t="s">
        <v>68</v>
      </c>
      <c r="G21" s="4" t="s">
        <v>69</v>
      </c>
      <c r="H21" s="4" t="s">
        <v>70</v>
      </c>
      <c r="I21" s="4" t="s">
        <v>71</v>
      </c>
      <c r="J21" s="4" t="s">
        <v>72</v>
      </c>
    </row>
    <row r="22" spans="1:10" x14ac:dyDescent="0.25">
      <c r="A22" s="3" t="s">
        <v>159</v>
      </c>
      <c r="B22" s="3" t="s">
        <v>74</v>
      </c>
      <c r="C22" s="3">
        <v>3010</v>
      </c>
      <c r="D22" s="3">
        <v>1767</v>
      </c>
      <c r="E22" s="3">
        <v>1245</v>
      </c>
      <c r="F22" s="3">
        <v>489</v>
      </c>
      <c r="G22" s="3">
        <v>766</v>
      </c>
      <c r="H22" s="3">
        <v>622</v>
      </c>
      <c r="I22" s="3">
        <v>379</v>
      </c>
      <c r="J22" s="3">
        <v>535</v>
      </c>
    </row>
  </sheetData>
  <mergeCells count="4">
    <mergeCell ref="A5:J5"/>
    <mergeCell ref="A10:J10"/>
    <mergeCell ref="A15:J15"/>
    <mergeCell ref="A20:J20"/>
  </mergeCells>
  <pageMargins left="0.7" right="0.7" top="0.75" bottom="0.75" header="0.3" footer="0.3"/>
  <pageSetup paperSize="9" orientation="portrait" horizontalDpi="300" verticalDpi="30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J82"/>
  <sheetViews>
    <sheetView workbookViewId="0"/>
  </sheetViews>
  <sheetFormatPr baseColWidth="10" defaultColWidth="11.42578125" defaultRowHeight="15" x14ac:dyDescent="0.25"/>
  <cols>
    <col min="1" max="1" width="13.140625" bestFit="1" customWidth="1"/>
    <col min="2" max="2" width="40.42578125" bestFit="1" customWidth="1"/>
  </cols>
  <sheetData>
    <row r="1" spans="1:10" x14ac:dyDescent="0.25">
      <c r="A1" s="5" t="str">
        <f>HYPERLINK("#'Indice'!A1", "Indice")</f>
        <v>Indice</v>
      </c>
    </row>
    <row r="2" spans="1:10" x14ac:dyDescent="0.25">
      <c r="A2" s="15" t="s">
        <v>158</v>
      </c>
    </row>
    <row r="3" spans="1:10" x14ac:dyDescent="0.25">
      <c r="A3" s="8" t="s">
        <v>156</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3" t="s">
        <v>159</v>
      </c>
      <c r="B7" s="3" t="s">
        <v>83</v>
      </c>
      <c r="C7" s="3">
        <v>3104</v>
      </c>
      <c r="D7" s="3">
        <v>1690</v>
      </c>
      <c r="E7" s="3">
        <v>3117</v>
      </c>
      <c r="F7" s="3">
        <v>695</v>
      </c>
      <c r="G7" s="3">
        <v>2544</v>
      </c>
      <c r="H7" s="3">
        <v>1637</v>
      </c>
      <c r="I7" s="3">
        <v>300</v>
      </c>
      <c r="J7" s="3">
        <v>2058</v>
      </c>
    </row>
    <row r="8" spans="1:10" x14ac:dyDescent="0.25">
      <c r="A8" s="3" t="s">
        <v>159</v>
      </c>
      <c r="B8" s="3" t="s">
        <v>84</v>
      </c>
      <c r="C8" s="3">
        <v>3835</v>
      </c>
      <c r="D8" s="3">
        <v>1716</v>
      </c>
      <c r="E8" s="3">
        <v>2160</v>
      </c>
      <c r="F8" s="3">
        <v>955</v>
      </c>
      <c r="G8" s="3">
        <v>1165</v>
      </c>
      <c r="H8" s="3">
        <v>1648</v>
      </c>
      <c r="I8" s="3">
        <v>1412</v>
      </c>
      <c r="J8" s="3">
        <v>5457</v>
      </c>
    </row>
    <row r="9" spans="1:10" x14ac:dyDescent="0.25">
      <c r="A9" s="3" t="s">
        <v>159</v>
      </c>
      <c r="B9" s="3" t="s">
        <v>85</v>
      </c>
      <c r="C9" s="3">
        <v>2481</v>
      </c>
      <c r="D9" s="3">
        <v>1632</v>
      </c>
      <c r="E9" s="3">
        <v>2836</v>
      </c>
      <c r="F9" s="3">
        <v>291</v>
      </c>
      <c r="G9" s="3">
        <v>1435</v>
      </c>
      <c r="H9" s="3">
        <v>1603</v>
      </c>
      <c r="I9" s="3">
        <v>3519</v>
      </c>
      <c r="J9" s="3">
        <v>2372</v>
      </c>
    </row>
    <row r="10" spans="1:10" x14ac:dyDescent="0.25">
      <c r="A10" s="3" t="s">
        <v>159</v>
      </c>
      <c r="B10" s="3" t="s">
        <v>86</v>
      </c>
      <c r="C10" s="3">
        <v>2579</v>
      </c>
      <c r="D10" s="3">
        <v>1643</v>
      </c>
      <c r="E10" s="3">
        <v>2562</v>
      </c>
      <c r="F10" s="3">
        <v>424</v>
      </c>
      <c r="G10" s="3">
        <v>1018</v>
      </c>
      <c r="H10" s="3">
        <v>1460</v>
      </c>
      <c r="I10" s="3">
        <v>750</v>
      </c>
      <c r="J10" s="3">
        <v>1785</v>
      </c>
    </row>
    <row r="11" spans="1:10" x14ac:dyDescent="0.25">
      <c r="A11" s="3" t="s">
        <v>159</v>
      </c>
      <c r="B11" s="3" t="s">
        <v>87</v>
      </c>
      <c r="C11" s="3">
        <v>6072</v>
      </c>
      <c r="D11" s="3">
        <v>5763</v>
      </c>
      <c r="E11" s="3">
        <v>2576</v>
      </c>
      <c r="F11" s="3">
        <v>985</v>
      </c>
      <c r="G11" s="3">
        <v>1455</v>
      </c>
      <c r="H11" s="3">
        <v>1860</v>
      </c>
      <c r="I11" s="3">
        <v>2444</v>
      </c>
      <c r="J11" s="3">
        <v>2018</v>
      </c>
    </row>
    <row r="12" spans="1:10" x14ac:dyDescent="0.25">
      <c r="A12" s="3" t="s">
        <v>159</v>
      </c>
      <c r="B12" s="3" t="s">
        <v>88</v>
      </c>
      <c r="C12" s="3">
        <v>6990</v>
      </c>
      <c r="D12" s="3">
        <v>4927</v>
      </c>
      <c r="E12" s="3">
        <v>6829</v>
      </c>
      <c r="F12" s="3">
        <v>2337</v>
      </c>
      <c r="G12" s="3">
        <v>2978</v>
      </c>
      <c r="H12" s="3">
        <v>3297</v>
      </c>
      <c r="I12" s="3">
        <v>4761</v>
      </c>
      <c r="J12" s="3">
        <v>4453</v>
      </c>
    </row>
    <row r="13" spans="1:10" x14ac:dyDescent="0.25">
      <c r="A13" s="3" t="s">
        <v>159</v>
      </c>
      <c r="B13" s="3" t="s">
        <v>89</v>
      </c>
      <c r="C13" s="3">
        <v>16527</v>
      </c>
      <c r="D13" s="3">
        <v>9466</v>
      </c>
      <c r="E13" s="3">
        <v>14255</v>
      </c>
      <c r="F13" s="3">
        <v>13461</v>
      </c>
      <c r="G13" s="3">
        <v>12376</v>
      </c>
      <c r="H13" s="3">
        <v>16285</v>
      </c>
      <c r="I13" s="3">
        <v>11218</v>
      </c>
      <c r="J13" s="3">
        <v>10235</v>
      </c>
    </row>
    <row r="14" spans="1:10" x14ac:dyDescent="0.25">
      <c r="A14" s="3" t="s">
        <v>159</v>
      </c>
      <c r="B14" s="3" t="s">
        <v>90</v>
      </c>
      <c r="C14" s="3">
        <v>5482</v>
      </c>
      <c r="D14" s="3">
        <v>5213</v>
      </c>
      <c r="E14" s="3">
        <v>5762</v>
      </c>
      <c r="F14" s="3">
        <v>4197</v>
      </c>
      <c r="G14" s="3">
        <v>2684</v>
      </c>
      <c r="H14" s="3">
        <v>2415</v>
      </c>
      <c r="I14" s="3">
        <v>1548</v>
      </c>
      <c r="J14" s="3">
        <v>1975</v>
      </c>
    </row>
    <row r="15" spans="1:10" x14ac:dyDescent="0.25">
      <c r="A15" s="3" t="s">
        <v>159</v>
      </c>
      <c r="B15" s="3" t="s">
        <v>91</v>
      </c>
      <c r="C15" s="3">
        <v>12211</v>
      </c>
      <c r="D15" s="3">
        <v>6043</v>
      </c>
      <c r="E15" s="3">
        <v>11792</v>
      </c>
      <c r="F15" s="3">
        <v>4388</v>
      </c>
      <c r="G15" s="3">
        <v>4475</v>
      </c>
      <c r="H15" s="3">
        <v>3997</v>
      </c>
      <c r="I15" s="3">
        <v>3050</v>
      </c>
      <c r="J15" s="3">
        <v>2411</v>
      </c>
    </row>
    <row r="16" spans="1:10" x14ac:dyDescent="0.25">
      <c r="A16" s="3" t="s">
        <v>159</v>
      </c>
      <c r="B16" s="3" t="s">
        <v>92</v>
      </c>
      <c r="C16" s="3"/>
      <c r="D16" s="3"/>
      <c r="E16" s="3"/>
      <c r="F16" s="3"/>
      <c r="G16" s="3"/>
      <c r="H16" s="3">
        <v>2648</v>
      </c>
      <c r="I16" s="3">
        <v>424</v>
      </c>
      <c r="J16" s="3">
        <v>532</v>
      </c>
    </row>
    <row r="17" spans="1:10" x14ac:dyDescent="0.25">
      <c r="A17" s="3" t="s">
        <v>159</v>
      </c>
      <c r="B17" s="3" t="s">
        <v>93</v>
      </c>
      <c r="C17" s="3">
        <v>12214</v>
      </c>
      <c r="D17" s="3">
        <v>8245</v>
      </c>
      <c r="E17" s="3">
        <v>11315</v>
      </c>
      <c r="F17" s="3">
        <v>4157</v>
      </c>
      <c r="G17" s="3">
        <v>6682</v>
      </c>
      <c r="H17" s="3">
        <v>3947</v>
      </c>
      <c r="I17" s="3">
        <v>1921</v>
      </c>
      <c r="J17" s="3">
        <v>2328</v>
      </c>
    </row>
    <row r="18" spans="1:10" x14ac:dyDescent="0.25">
      <c r="A18" s="3" t="s">
        <v>159</v>
      </c>
      <c r="B18" s="3" t="s">
        <v>94</v>
      </c>
      <c r="C18" s="3">
        <v>5454</v>
      </c>
      <c r="D18" s="3">
        <v>3737</v>
      </c>
      <c r="E18" s="3">
        <v>4716</v>
      </c>
      <c r="F18" s="3">
        <v>845</v>
      </c>
      <c r="G18" s="3">
        <v>2453</v>
      </c>
      <c r="H18" s="3">
        <v>2410</v>
      </c>
      <c r="I18" s="3">
        <v>3130</v>
      </c>
      <c r="J18" s="3">
        <v>1188</v>
      </c>
    </row>
    <row r="19" spans="1:10" x14ac:dyDescent="0.25">
      <c r="A19" s="3" t="s">
        <v>159</v>
      </c>
      <c r="B19" s="3" t="s">
        <v>95</v>
      </c>
      <c r="C19" s="3">
        <v>1280</v>
      </c>
      <c r="D19" s="3">
        <v>677</v>
      </c>
      <c r="E19" s="3">
        <v>795</v>
      </c>
      <c r="F19" s="3">
        <v>598</v>
      </c>
      <c r="G19" s="3">
        <v>713</v>
      </c>
      <c r="H19" s="3">
        <v>530</v>
      </c>
      <c r="I19" s="3">
        <v>128</v>
      </c>
      <c r="J19" s="3">
        <v>426</v>
      </c>
    </row>
    <row r="20" spans="1:10" x14ac:dyDescent="0.25">
      <c r="A20" s="3" t="s">
        <v>159</v>
      </c>
      <c r="B20" s="3" t="s">
        <v>96</v>
      </c>
      <c r="C20" s="3">
        <v>4208</v>
      </c>
      <c r="D20" s="3">
        <v>2022</v>
      </c>
      <c r="E20" s="3">
        <v>1990</v>
      </c>
      <c r="F20" s="3">
        <v>794</v>
      </c>
      <c r="G20" s="3">
        <v>901</v>
      </c>
      <c r="H20" s="3">
        <v>1145</v>
      </c>
      <c r="I20" s="3">
        <v>1410</v>
      </c>
      <c r="J20" s="3">
        <v>860</v>
      </c>
    </row>
    <row r="21" spans="1:10" x14ac:dyDescent="0.25">
      <c r="A21" s="3" t="s">
        <v>159</v>
      </c>
      <c r="B21" s="3" t="s">
        <v>97</v>
      </c>
      <c r="C21" s="3">
        <v>428</v>
      </c>
      <c r="D21" s="3">
        <v>122</v>
      </c>
      <c r="E21" s="3">
        <v>197</v>
      </c>
      <c r="F21" s="3">
        <v>41</v>
      </c>
      <c r="G21" s="3">
        <v>330</v>
      </c>
      <c r="H21" s="3">
        <v>140</v>
      </c>
      <c r="I21" s="3">
        <v>520</v>
      </c>
      <c r="J21" s="3">
        <v>132</v>
      </c>
    </row>
    <row r="22" spans="1:10" x14ac:dyDescent="0.25">
      <c r="A22" s="3" t="s">
        <v>159</v>
      </c>
      <c r="B22" s="3" t="s">
        <v>98</v>
      </c>
      <c r="C22" s="3">
        <v>262</v>
      </c>
      <c r="D22" s="3">
        <v>111</v>
      </c>
      <c r="E22" s="3">
        <v>184</v>
      </c>
      <c r="F22" s="3">
        <v>128</v>
      </c>
      <c r="G22" s="3">
        <v>209</v>
      </c>
      <c r="H22" s="3">
        <v>160</v>
      </c>
      <c r="I22" s="3">
        <v>137</v>
      </c>
      <c r="J22" s="3"/>
    </row>
    <row r="25" spans="1:10" x14ac:dyDescent="0.25">
      <c r="A25" s="31" t="s">
        <v>78</v>
      </c>
      <c r="B25" s="31"/>
      <c r="C25" s="31"/>
      <c r="D25" s="31"/>
      <c r="E25" s="31"/>
      <c r="F25" s="31"/>
      <c r="G25" s="31"/>
      <c r="H25" s="31"/>
      <c r="I25" s="31"/>
      <c r="J25" s="31"/>
    </row>
    <row r="26" spans="1:10" x14ac:dyDescent="0.25">
      <c r="A26" s="4" t="s">
        <v>64</v>
      </c>
      <c r="B26" s="4" t="s">
        <v>5</v>
      </c>
      <c r="C26" s="4" t="s">
        <v>65</v>
      </c>
      <c r="D26" s="4" t="s">
        <v>66</v>
      </c>
      <c r="E26" s="4" t="s">
        <v>67</v>
      </c>
      <c r="F26" s="4" t="s">
        <v>68</v>
      </c>
      <c r="G26" s="4" t="s">
        <v>69</v>
      </c>
      <c r="H26" s="4" t="s">
        <v>70</v>
      </c>
      <c r="I26" s="4" t="s">
        <v>71</v>
      </c>
      <c r="J26" s="4" t="s">
        <v>72</v>
      </c>
    </row>
    <row r="27" spans="1:10" x14ac:dyDescent="0.25">
      <c r="A27" s="3" t="s">
        <v>159</v>
      </c>
      <c r="B27" s="3" t="s">
        <v>83</v>
      </c>
      <c r="C27" s="3">
        <v>583.67938035159295</v>
      </c>
      <c r="D27" s="3">
        <v>794.561274570828</v>
      </c>
      <c r="E27" s="3">
        <v>529.21958431359303</v>
      </c>
      <c r="F27" s="3">
        <v>56.025929371182798</v>
      </c>
      <c r="G27" s="3">
        <v>851.86005632119804</v>
      </c>
      <c r="H27" s="3">
        <v>421.73525526319798</v>
      </c>
      <c r="I27" s="3">
        <v>153.95699255167199</v>
      </c>
      <c r="J27" s="3">
        <v>365.30405340447902</v>
      </c>
    </row>
    <row r="28" spans="1:10" x14ac:dyDescent="0.25">
      <c r="A28" s="3" t="s">
        <v>159</v>
      </c>
      <c r="B28" s="3" t="s">
        <v>84</v>
      </c>
      <c r="C28" s="3">
        <v>706.90664164371799</v>
      </c>
      <c r="D28" s="3">
        <v>648.42379097193304</v>
      </c>
      <c r="E28" s="3">
        <v>341.57869395889799</v>
      </c>
      <c r="F28" s="3">
        <v>229.83938511763299</v>
      </c>
      <c r="G28" s="3">
        <v>362.65910893098697</v>
      </c>
      <c r="H28" s="3">
        <v>274.27272545393203</v>
      </c>
      <c r="I28" s="3">
        <v>599.347883715531</v>
      </c>
      <c r="J28" s="3">
        <v>1350.18904853002</v>
      </c>
    </row>
    <row r="29" spans="1:10" x14ac:dyDescent="0.25">
      <c r="A29" s="3" t="s">
        <v>159</v>
      </c>
      <c r="B29" s="3" t="s">
        <v>85</v>
      </c>
      <c r="C29" s="3">
        <v>945.42345597679798</v>
      </c>
      <c r="D29" s="3">
        <v>467.07675335933101</v>
      </c>
      <c r="E29" s="3">
        <v>469.37808796511001</v>
      </c>
      <c r="F29" s="3">
        <v>162.84655354044199</v>
      </c>
      <c r="G29" s="3">
        <v>449.38901282573102</v>
      </c>
      <c r="H29" s="3">
        <v>728.23903821080205</v>
      </c>
      <c r="I29" s="3">
        <v>1938.0750446739401</v>
      </c>
      <c r="J29" s="3">
        <v>530.83418211707499</v>
      </c>
    </row>
    <row r="30" spans="1:10" x14ac:dyDescent="0.25">
      <c r="A30" s="3" t="s">
        <v>159</v>
      </c>
      <c r="B30" s="3" t="s">
        <v>86</v>
      </c>
      <c r="C30" s="3">
        <v>401.162052122945</v>
      </c>
      <c r="D30" s="3">
        <v>368.35956596954298</v>
      </c>
      <c r="E30" s="3">
        <v>570.01797729935197</v>
      </c>
      <c r="F30" s="3">
        <v>118.565467632623</v>
      </c>
      <c r="G30" s="3">
        <v>273.62640734790602</v>
      </c>
      <c r="H30" s="3">
        <v>604.12002118784301</v>
      </c>
      <c r="I30" s="3">
        <v>284.46830102089501</v>
      </c>
      <c r="J30" s="3">
        <v>465.90761725640101</v>
      </c>
    </row>
    <row r="31" spans="1:10" x14ac:dyDescent="0.25">
      <c r="A31" s="3" t="s">
        <v>159</v>
      </c>
      <c r="B31" s="3" t="s">
        <v>87</v>
      </c>
      <c r="C31" s="3">
        <v>784.39899875297101</v>
      </c>
      <c r="D31" s="3">
        <v>674.69031584451602</v>
      </c>
      <c r="E31" s="3">
        <v>418.57023957102501</v>
      </c>
      <c r="F31" s="3">
        <v>388.304043634663</v>
      </c>
      <c r="G31" s="3">
        <v>413.418673985586</v>
      </c>
      <c r="H31" s="3">
        <v>497.72201076504501</v>
      </c>
      <c r="I31" s="3">
        <v>1038.71070053886</v>
      </c>
      <c r="J31" s="3">
        <v>608.01207303176204</v>
      </c>
    </row>
    <row r="32" spans="1:10" x14ac:dyDescent="0.25">
      <c r="A32" s="3" t="s">
        <v>159</v>
      </c>
      <c r="B32" s="3" t="s">
        <v>88</v>
      </c>
      <c r="C32" s="3">
        <v>1174.79842007498</v>
      </c>
      <c r="D32" s="3">
        <v>1354.55793480285</v>
      </c>
      <c r="E32" s="3">
        <v>1935.4605286276101</v>
      </c>
      <c r="F32" s="3">
        <v>660.81659399076102</v>
      </c>
      <c r="G32" s="3">
        <v>716.26595349006504</v>
      </c>
      <c r="H32" s="3">
        <v>642.62180489537104</v>
      </c>
      <c r="I32" s="3">
        <v>848.95880752030803</v>
      </c>
      <c r="J32" s="3">
        <v>1114.87751183561</v>
      </c>
    </row>
    <row r="33" spans="1:10" x14ac:dyDescent="0.25">
      <c r="A33" s="3" t="s">
        <v>159</v>
      </c>
      <c r="B33" s="3" t="s">
        <v>89</v>
      </c>
      <c r="C33" s="3">
        <v>1961.5568839068401</v>
      </c>
      <c r="D33" s="3">
        <v>1364.27626302863</v>
      </c>
      <c r="E33" s="3">
        <v>2327.5693330167401</v>
      </c>
      <c r="F33" s="3">
        <v>5259.8667544956497</v>
      </c>
      <c r="G33" s="3">
        <v>1567.46108507605</v>
      </c>
      <c r="H33" s="3">
        <v>2961.9879221215001</v>
      </c>
      <c r="I33" s="3">
        <v>1985.0396550410701</v>
      </c>
      <c r="J33" s="3">
        <v>2085.1771520427001</v>
      </c>
    </row>
    <row r="34" spans="1:10" x14ac:dyDescent="0.25">
      <c r="A34" s="3" t="s">
        <v>159</v>
      </c>
      <c r="B34" s="3" t="s">
        <v>90</v>
      </c>
      <c r="C34" s="3">
        <v>504.960075437032</v>
      </c>
      <c r="D34" s="3">
        <v>557.22048255449704</v>
      </c>
      <c r="E34" s="3">
        <v>826.85491937359097</v>
      </c>
      <c r="F34" s="3">
        <v>1132.34343082338</v>
      </c>
      <c r="G34" s="3">
        <v>344.06300052476001</v>
      </c>
      <c r="H34" s="3">
        <v>433.30897367428997</v>
      </c>
      <c r="I34" s="3">
        <v>327.58052445162201</v>
      </c>
      <c r="J34" s="3">
        <v>448.60073704523001</v>
      </c>
    </row>
    <row r="35" spans="1:10" x14ac:dyDescent="0.25">
      <c r="A35" s="3" t="s">
        <v>159</v>
      </c>
      <c r="B35" s="3" t="s">
        <v>91</v>
      </c>
      <c r="C35" s="3">
        <v>1142.40959253746</v>
      </c>
      <c r="D35" s="3">
        <v>905.91872598773296</v>
      </c>
      <c r="E35" s="3">
        <v>1247.88812838026</v>
      </c>
      <c r="F35" s="3">
        <v>666.31299904655395</v>
      </c>
      <c r="G35" s="3">
        <v>561.98959065093004</v>
      </c>
      <c r="H35" s="3">
        <v>744.20667349500002</v>
      </c>
      <c r="I35" s="3">
        <v>566.24239753211998</v>
      </c>
      <c r="J35" s="3">
        <v>474.48208070109899</v>
      </c>
    </row>
    <row r="36" spans="1:10" x14ac:dyDescent="0.25">
      <c r="A36" s="3" t="s">
        <v>159</v>
      </c>
      <c r="B36" s="3" t="s">
        <v>92</v>
      </c>
      <c r="C36" s="3"/>
      <c r="D36" s="3"/>
      <c r="E36" s="3"/>
      <c r="F36" s="3"/>
      <c r="G36" s="3"/>
      <c r="H36" s="3">
        <v>552.48209624083404</v>
      </c>
      <c r="I36" s="3">
        <v>191.043001890749</v>
      </c>
      <c r="J36" s="3">
        <v>169.54313610406101</v>
      </c>
    </row>
    <row r="37" spans="1:10" x14ac:dyDescent="0.25">
      <c r="A37" s="3" t="s">
        <v>159</v>
      </c>
      <c r="B37" s="3" t="s">
        <v>93</v>
      </c>
      <c r="C37" s="3">
        <v>1241.14758002443</v>
      </c>
      <c r="D37" s="3">
        <v>1268.1116566722201</v>
      </c>
      <c r="E37" s="3">
        <v>1472.0856430941201</v>
      </c>
      <c r="F37" s="3">
        <v>551.76967340450506</v>
      </c>
      <c r="G37" s="3">
        <v>1104.07714448193</v>
      </c>
      <c r="H37" s="3">
        <v>771.83503912980802</v>
      </c>
      <c r="I37" s="3">
        <v>457.22093632661301</v>
      </c>
      <c r="J37" s="3">
        <v>472.90299356570699</v>
      </c>
    </row>
    <row r="38" spans="1:10" x14ac:dyDescent="0.25">
      <c r="A38" s="3" t="s">
        <v>159</v>
      </c>
      <c r="B38" s="3" t="s">
        <v>94</v>
      </c>
      <c r="C38" s="3">
        <v>655.66516470875604</v>
      </c>
      <c r="D38" s="3">
        <v>551.64856161430896</v>
      </c>
      <c r="E38" s="3">
        <v>766.01909986868895</v>
      </c>
      <c r="F38" s="3">
        <v>179.15245790834999</v>
      </c>
      <c r="G38" s="3">
        <v>542.04878829205802</v>
      </c>
      <c r="H38" s="3">
        <v>511.03863193826498</v>
      </c>
      <c r="I38" s="3">
        <v>697.924098752183</v>
      </c>
      <c r="J38" s="3">
        <v>390.92411385165002</v>
      </c>
    </row>
    <row r="39" spans="1:10" x14ac:dyDescent="0.25">
      <c r="A39" s="3" t="s">
        <v>159</v>
      </c>
      <c r="B39" s="3" t="s">
        <v>95</v>
      </c>
      <c r="C39" s="3">
        <v>376.94428445299502</v>
      </c>
      <c r="D39" s="3">
        <v>201.00746254803599</v>
      </c>
      <c r="E39" s="3">
        <v>161.57284128508601</v>
      </c>
      <c r="F39" s="3">
        <v>203.289038891263</v>
      </c>
      <c r="G39" s="3">
        <v>168.17699010268899</v>
      </c>
      <c r="H39" s="3">
        <v>184.130882826814</v>
      </c>
      <c r="I39" s="3">
        <v>68.4105255059483</v>
      </c>
      <c r="J39" s="3">
        <v>183.14616137050601</v>
      </c>
    </row>
    <row r="40" spans="1:10" x14ac:dyDescent="0.25">
      <c r="A40" s="3" t="s">
        <v>159</v>
      </c>
      <c r="B40" s="3" t="s">
        <v>96</v>
      </c>
      <c r="C40" s="3">
        <v>977.95949226731398</v>
      </c>
      <c r="D40" s="3">
        <v>602.05352290676296</v>
      </c>
      <c r="E40" s="3">
        <v>515.600197244622</v>
      </c>
      <c r="F40" s="3">
        <v>305.89505033292397</v>
      </c>
      <c r="G40" s="3">
        <v>287.16725214020198</v>
      </c>
      <c r="H40" s="3">
        <v>388.56712645913001</v>
      </c>
      <c r="I40" s="3">
        <v>373.70469625093</v>
      </c>
      <c r="J40" s="3">
        <v>508.79798436008798</v>
      </c>
    </row>
    <row r="41" spans="1:10" x14ac:dyDescent="0.25">
      <c r="A41" s="3" t="s">
        <v>159</v>
      </c>
      <c r="B41" s="3" t="s">
        <v>97</v>
      </c>
      <c r="C41" s="3">
        <v>131.98598410437401</v>
      </c>
      <c r="D41" s="3">
        <v>89.804231526136903</v>
      </c>
      <c r="E41" s="3">
        <v>85.257592875104905</v>
      </c>
      <c r="F41" s="3">
        <v>21.1928745344864</v>
      </c>
      <c r="G41" s="3">
        <v>177.26815844928299</v>
      </c>
      <c r="H41" s="3">
        <v>59.302292575935901</v>
      </c>
      <c r="I41" s="3">
        <v>170.56311534382101</v>
      </c>
      <c r="J41" s="3">
        <v>111.941114818521</v>
      </c>
    </row>
    <row r="42" spans="1:10" x14ac:dyDescent="0.25">
      <c r="A42" s="3" t="s">
        <v>159</v>
      </c>
      <c r="B42" s="3" t="s">
        <v>98</v>
      </c>
      <c r="C42" s="3">
        <v>172.49492746165001</v>
      </c>
      <c r="D42" s="3">
        <v>53.684262125878199</v>
      </c>
      <c r="E42" s="3">
        <v>114.06869275426401</v>
      </c>
      <c r="F42" s="3">
        <v>61.476282689614003</v>
      </c>
      <c r="G42" s="3">
        <v>119.569394077247</v>
      </c>
      <c r="H42" s="3">
        <v>84.157293207422001</v>
      </c>
      <c r="I42" s="3">
        <v>68.067034694639105</v>
      </c>
      <c r="J42" s="3"/>
    </row>
    <row r="45" spans="1:10" x14ac:dyDescent="0.25">
      <c r="A45" s="31" t="s">
        <v>79</v>
      </c>
      <c r="B45" s="31"/>
      <c r="C45" s="31"/>
      <c r="D45" s="31"/>
      <c r="E45" s="31"/>
      <c r="F45" s="31"/>
      <c r="G45" s="31"/>
      <c r="H45" s="31"/>
      <c r="I45" s="31"/>
      <c r="J45" s="31"/>
    </row>
    <row r="46" spans="1:10" x14ac:dyDescent="0.25">
      <c r="A46" s="4" t="s">
        <v>64</v>
      </c>
      <c r="B46" s="4" t="s">
        <v>5</v>
      </c>
      <c r="C46" s="4" t="s">
        <v>65</v>
      </c>
      <c r="D46" s="4" t="s">
        <v>66</v>
      </c>
      <c r="E46" s="4" t="s">
        <v>67</v>
      </c>
      <c r="F46" s="4" t="s">
        <v>68</v>
      </c>
      <c r="G46" s="4" t="s">
        <v>69</v>
      </c>
      <c r="H46" s="4" t="s">
        <v>70</v>
      </c>
      <c r="I46" s="4" t="s">
        <v>71</v>
      </c>
      <c r="J46" s="4" t="s">
        <v>72</v>
      </c>
    </row>
    <row r="47" spans="1:10" x14ac:dyDescent="0.25">
      <c r="A47" s="3" t="s">
        <v>159</v>
      </c>
      <c r="B47" s="3" t="s">
        <v>83</v>
      </c>
      <c r="C47" s="3">
        <v>3104</v>
      </c>
      <c r="D47" s="3">
        <v>1690</v>
      </c>
      <c r="E47" s="3">
        <v>3117</v>
      </c>
      <c r="F47" s="3">
        <v>695</v>
      </c>
      <c r="G47" s="3">
        <v>2544</v>
      </c>
      <c r="H47" s="3">
        <v>1637</v>
      </c>
      <c r="I47" s="3">
        <v>300</v>
      </c>
      <c r="J47" s="3">
        <v>2058</v>
      </c>
    </row>
    <row r="48" spans="1:10" x14ac:dyDescent="0.25">
      <c r="A48" s="3" t="s">
        <v>159</v>
      </c>
      <c r="B48" s="3" t="s">
        <v>84</v>
      </c>
      <c r="C48" s="3">
        <v>3835</v>
      </c>
      <c r="D48" s="3">
        <v>1716</v>
      </c>
      <c r="E48" s="3">
        <v>2160</v>
      </c>
      <c r="F48" s="3">
        <v>955</v>
      </c>
      <c r="G48" s="3">
        <v>1165</v>
      </c>
      <c r="H48" s="3">
        <v>1648</v>
      </c>
      <c r="I48" s="3">
        <v>1412</v>
      </c>
      <c r="J48" s="3">
        <v>5457</v>
      </c>
    </row>
    <row r="49" spans="1:10" x14ac:dyDescent="0.25">
      <c r="A49" s="3" t="s">
        <v>159</v>
      </c>
      <c r="B49" s="3" t="s">
        <v>85</v>
      </c>
      <c r="C49" s="3">
        <v>2481</v>
      </c>
      <c r="D49" s="3">
        <v>1632</v>
      </c>
      <c r="E49" s="3">
        <v>2836</v>
      </c>
      <c r="F49" s="3">
        <v>291</v>
      </c>
      <c r="G49" s="3">
        <v>1435</v>
      </c>
      <c r="H49" s="3">
        <v>1603</v>
      </c>
      <c r="I49" s="3">
        <v>3519</v>
      </c>
      <c r="J49" s="3">
        <v>2372</v>
      </c>
    </row>
    <row r="50" spans="1:10" x14ac:dyDescent="0.25">
      <c r="A50" s="3" t="s">
        <v>159</v>
      </c>
      <c r="B50" s="3" t="s">
        <v>86</v>
      </c>
      <c r="C50" s="3">
        <v>2579</v>
      </c>
      <c r="D50" s="3">
        <v>1643</v>
      </c>
      <c r="E50" s="3">
        <v>2562</v>
      </c>
      <c r="F50" s="3">
        <v>424</v>
      </c>
      <c r="G50" s="3">
        <v>1018</v>
      </c>
      <c r="H50" s="3">
        <v>1460</v>
      </c>
      <c r="I50" s="3">
        <v>750</v>
      </c>
      <c r="J50" s="3">
        <v>1785</v>
      </c>
    </row>
    <row r="51" spans="1:10" x14ac:dyDescent="0.25">
      <c r="A51" s="3" t="s">
        <v>159</v>
      </c>
      <c r="B51" s="3" t="s">
        <v>87</v>
      </c>
      <c r="C51" s="3">
        <v>6072</v>
      </c>
      <c r="D51" s="3">
        <v>5763</v>
      </c>
      <c r="E51" s="3">
        <v>2576</v>
      </c>
      <c r="F51" s="3">
        <v>985</v>
      </c>
      <c r="G51" s="3">
        <v>1455</v>
      </c>
      <c r="H51" s="3">
        <v>1860</v>
      </c>
      <c r="I51" s="3">
        <v>2444</v>
      </c>
      <c r="J51" s="3">
        <v>2018</v>
      </c>
    </row>
    <row r="52" spans="1:10" x14ac:dyDescent="0.25">
      <c r="A52" s="3" t="s">
        <v>159</v>
      </c>
      <c r="B52" s="3" t="s">
        <v>88</v>
      </c>
      <c r="C52" s="3">
        <v>6990</v>
      </c>
      <c r="D52" s="3">
        <v>4927</v>
      </c>
      <c r="E52" s="3">
        <v>6829</v>
      </c>
      <c r="F52" s="3">
        <v>2337</v>
      </c>
      <c r="G52" s="3">
        <v>2978</v>
      </c>
      <c r="H52" s="3">
        <v>3297</v>
      </c>
      <c r="I52" s="3">
        <v>4761</v>
      </c>
      <c r="J52" s="3">
        <v>4453</v>
      </c>
    </row>
    <row r="53" spans="1:10" x14ac:dyDescent="0.25">
      <c r="A53" s="3" t="s">
        <v>159</v>
      </c>
      <c r="B53" s="3" t="s">
        <v>89</v>
      </c>
      <c r="C53" s="3">
        <v>16527</v>
      </c>
      <c r="D53" s="3">
        <v>9466</v>
      </c>
      <c r="E53" s="3">
        <v>14255</v>
      </c>
      <c r="F53" s="3">
        <v>13461</v>
      </c>
      <c r="G53" s="3">
        <v>12376</v>
      </c>
      <c r="H53" s="3">
        <v>16285</v>
      </c>
      <c r="I53" s="3">
        <v>11218</v>
      </c>
      <c r="J53" s="3">
        <v>10235</v>
      </c>
    </row>
    <row r="54" spans="1:10" x14ac:dyDescent="0.25">
      <c r="A54" s="3" t="s">
        <v>159</v>
      </c>
      <c r="B54" s="3" t="s">
        <v>90</v>
      </c>
      <c r="C54" s="3">
        <v>5482</v>
      </c>
      <c r="D54" s="3">
        <v>5213</v>
      </c>
      <c r="E54" s="3">
        <v>5762</v>
      </c>
      <c r="F54" s="3">
        <v>4197</v>
      </c>
      <c r="G54" s="3">
        <v>2684</v>
      </c>
      <c r="H54" s="3">
        <v>2415</v>
      </c>
      <c r="I54" s="3">
        <v>1548</v>
      </c>
      <c r="J54" s="3">
        <v>1975</v>
      </c>
    </row>
    <row r="55" spans="1:10" x14ac:dyDescent="0.25">
      <c r="A55" s="3" t="s">
        <v>159</v>
      </c>
      <c r="B55" s="3" t="s">
        <v>91</v>
      </c>
      <c r="C55" s="3">
        <v>12211</v>
      </c>
      <c r="D55" s="3">
        <v>6043</v>
      </c>
      <c r="E55" s="3">
        <v>11792</v>
      </c>
      <c r="F55" s="3">
        <v>4388</v>
      </c>
      <c r="G55" s="3">
        <v>4475</v>
      </c>
      <c r="H55" s="3">
        <v>3997</v>
      </c>
      <c r="I55" s="3">
        <v>3050</v>
      </c>
      <c r="J55" s="3">
        <v>2411</v>
      </c>
    </row>
    <row r="56" spans="1:10" x14ac:dyDescent="0.25">
      <c r="A56" s="3" t="s">
        <v>159</v>
      </c>
      <c r="B56" s="3" t="s">
        <v>92</v>
      </c>
      <c r="C56" s="3"/>
      <c r="D56" s="3"/>
      <c r="E56" s="3"/>
      <c r="F56" s="3"/>
      <c r="G56" s="3"/>
      <c r="H56" s="3">
        <v>2648</v>
      </c>
      <c r="I56" s="3">
        <v>424</v>
      </c>
      <c r="J56" s="3">
        <v>532</v>
      </c>
    </row>
    <row r="57" spans="1:10" x14ac:dyDescent="0.25">
      <c r="A57" s="3" t="s">
        <v>159</v>
      </c>
      <c r="B57" s="3" t="s">
        <v>93</v>
      </c>
      <c r="C57" s="3">
        <v>12214</v>
      </c>
      <c r="D57" s="3">
        <v>8245</v>
      </c>
      <c r="E57" s="3">
        <v>11315</v>
      </c>
      <c r="F57" s="3">
        <v>4157</v>
      </c>
      <c r="G57" s="3">
        <v>6682</v>
      </c>
      <c r="H57" s="3">
        <v>3947</v>
      </c>
      <c r="I57" s="3">
        <v>1921</v>
      </c>
      <c r="J57" s="3">
        <v>2328</v>
      </c>
    </row>
    <row r="58" spans="1:10" x14ac:dyDescent="0.25">
      <c r="A58" s="3" t="s">
        <v>159</v>
      </c>
      <c r="B58" s="3" t="s">
        <v>94</v>
      </c>
      <c r="C58" s="3">
        <v>5454</v>
      </c>
      <c r="D58" s="3">
        <v>3737</v>
      </c>
      <c r="E58" s="3">
        <v>4716</v>
      </c>
      <c r="F58" s="3">
        <v>845</v>
      </c>
      <c r="G58" s="3">
        <v>2453</v>
      </c>
      <c r="H58" s="3">
        <v>2410</v>
      </c>
      <c r="I58" s="3">
        <v>3130</v>
      </c>
      <c r="J58" s="3">
        <v>1188</v>
      </c>
    </row>
    <row r="59" spans="1:10" x14ac:dyDescent="0.25">
      <c r="A59" s="3" t="s">
        <v>159</v>
      </c>
      <c r="B59" s="3" t="s">
        <v>95</v>
      </c>
      <c r="C59" s="3">
        <v>1280</v>
      </c>
      <c r="D59" s="3">
        <v>677</v>
      </c>
      <c r="E59" s="3">
        <v>795</v>
      </c>
      <c r="F59" s="3">
        <v>598</v>
      </c>
      <c r="G59" s="3">
        <v>713</v>
      </c>
      <c r="H59" s="3">
        <v>530</v>
      </c>
      <c r="I59" s="3">
        <v>128</v>
      </c>
      <c r="J59" s="3">
        <v>426</v>
      </c>
    </row>
    <row r="60" spans="1:10" x14ac:dyDescent="0.25">
      <c r="A60" s="3" t="s">
        <v>159</v>
      </c>
      <c r="B60" s="3" t="s">
        <v>96</v>
      </c>
      <c r="C60" s="3">
        <v>4208</v>
      </c>
      <c r="D60" s="3">
        <v>2022</v>
      </c>
      <c r="E60" s="3">
        <v>1990</v>
      </c>
      <c r="F60" s="3">
        <v>794</v>
      </c>
      <c r="G60" s="3">
        <v>901</v>
      </c>
      <c r="H60" s="3">
        <v>1145</v>
      </c>
      <c r="I60" s="3">
        <v>1410</v>
      </c>
      <c r="J60" s="3">
        <v>860</v>
      </c>
    </row>
    <row r="61" spans="1:10" x14ac:dyDescent="0.25">
      <c r="A61" s="3" t="s">
        <v>159</v>
      </c>
      <c r="B61" s="3" t="s">
        <v>97</v>
      </c>
      <c r="C61" s="3">
        <v>428</v>
      </c>
      <c r="D61" s="3">
        <v>122</v>
      </c>
      <c r="E61" s="3">
        <v>197</v>
      </c>
      <c r="F61" s="3">
        <v>41</v>
      </c>
      <c r="G61" s="3">
        <v>330</v>
      </c>
      <c r="H61" s="3">
        <v>140</v>
      </c>
      <c r="I61" s="3">
        <v>520</v>
      </c>
      <c r="J61" s="3">
        <v>132</v>
      </c>
    </row>
    <row r="62" spans="1:10" x14ac:dyDescent="0.25">
      <c r="A62" s="3" t="s">
        <v>159</v>
      </c>
      <c r="B62" s="3" t="s">
        <v>98</v>
      </c>
      <c r="C62" s="3">
        <v>262</v>
      </c>
      <c r="D62" s="3">
        <v>111</v>
      </c>
      <c r="E62" s="3">
        <v>184</v>
      </c>
      <c r="F62" s="3">
        <v>128</v>
      </c>
      <c r="G62" s="3">
        <v>209</v>
      </c>
      <c r="H62" s="3">
        <v>160</v>
      </c>
      <c r="I62" s="3">
        <v>137</v>
      </c>
      <c r="J62" s="3"/>
    </row>
    <row r="65" spans="1:10" x14ac:dyDescent="0.25">
      <c r="A65" s="31" t="s">
        <v>80</v>
      </c>
      <c r="B65" s="31"/>
      <c r="C65" s="31"/>
      <c r="D65" s="31"/>
      <c r="E65" s="31"/>
      <c r="F65" s="31"/>
      <c r="G65" s="31"/>
      <c r="H65" s="31"/>
      <c r="I65" s="31"/>
      <c r="J65" s="31"/>
    </row>
    <row r="66" spans="1:10" x14ac:dyDescent="0.25">
      <c r="A66" s="4" t="s">
        <v>64</v>
      </c>
      <c r="B66" s="4" t="s">
        <v>5</v>
      </c>
      <c r="C66" s="4" t="s">
        <v>65</v>
      </c>
      <c r="D66" s="4" t="s">
        <v>66</v>
      </c>
      <c r="E66" s="4" t="s">
        <v>67</v>
      </c>
      <c r="F66" s="4" t="s">
        <v>68</v>
      </c>
      <c r="G66" s="4" t="s">
        <v>69</v>
      </c>
      <c r="H66" s="4" t="s">
        <v>70</v>
      </c>
      <c r="I66" s="4" t="s">
        <v>71</v>
      </c>
      <c r="J66" s="4" t="s">
        <v>72</v>
      </c>
    </row>
    <row r="67" spans="1:10" x14ac:dyDescent="0.25">
      <c r="A67" s="3" t="s">
        <v>159</v>
      </c>
      <c r="B67" s="3" t="s">
        <v>83</v>
      </c>
      <c r="C67" s="3">
        <v>289</v>
      </c>
      <c r="D67" s="3">
        <v>160</v>
      </c>
      <c r="E67" s="3">
        <v>127</v>
      </c>
      <c r="F67" s="3">
        <v>43</v>
      </c>
      <c r="G67" s="3">
        <v>52</v>
      </c>
      <c r="H67" s="3">
        <v>68</v>
      </c>
      <c r="I67" s="3">
        <v>6</v>
      </c>
      <c r="J67" s="3">
        <v>80</v>
      </c>
    </row>
    <row r="68" spans="1:10" x14ac:dyDescent="0.25">
      <c r="A68" s="3" t="s">
        <v>159</v>
      </c>
      <c r="B68" s="3" t="s">
        <v>84</v>
      </c>
      <c r="C68" s="3">
        <v>280</v>
      </c>
      <c r="D68" s="3">
        <v>84</v>
      </c>
      <c r="E68" s="3">
        <v>104</v>
      </c>
      <c r="F68" s="3">
        <v>34</v>
      </c>
      <c r="G68" s="3">
        <v>47</v>
      </c>
      <c r="H68" s="3">
        <v>57</v>
      </c>
      <c r="I68" s="3">
        <v>33</v>
      </c>
      <c r="J68" s="3">
        <v>86</v>
      </c>
    </row>
    <row r="69" spans="1:10" x14ac:dyDescent="0.25">
      <c r="A69" s="3" t="s">
        <v>159</v>
      </c>
      <c r="B69" s="3" t="s">
        <v>85</v>
      </c>
      <c r="C69" s="3">
        <v>136</v>
      </c>
      <c r="D69" s="3">
        <v>84</v>
      </c>
      <c r="E69" s="3">
        <v>63</v>
      </c>
      <c r="F69" s="3">
        <v>12</v>
      </c>
      <c r="G69" s="3">
        <v>70</v>
      </c>
      <c r="H69" s="3">
        <v>24</v>
      </c>
      <c r="I69" s="3">
        <v>27</v>
      </c>
      <c r="J69" s="3">
        <v>48</v>
      </c>
    </row>
    <row r="70" spans="1:10" x14ac:dyDescent="0.25">
      <c r="A70" s="3" t="s">
        <v>159</v>
      </c>
      <c r="B70" s="3" t="s">
        <v>86</v>
      </c>
      <c r="C70" s="3">
        <v>154</v>
      </c>
      <c r="D70" s="3">
        <v>60</v>
      </c>
      <c r="E70" s="3">
        <v>87</v>
      </c>
      <c r="F70" s="3">
        <v>23</v>
      </c>
      <c r="G70" s="3">
        <v>32</v>
      </c>
      <c r="H70" s="3">
        <v>27</v>
      </c>
      <c r="I70" s="3">
        <v>13</v>
      </c>
      <c r="J70" s="3">
        <v>52</v>
      </c>
    </row>
    <row r="71" spans="1:10" x14ac:dyDescent="0.25">
      <c r="A71" s="3" t="s">
        <v>159</v>
      </c>
      <c r="B71" s="3" t="s">
        <v>87</v>
      </c>
      <c r="C71" s="3">
        <v>230</v>
      </c>
      <c r="D71" s="3">
        <v>202</v>
      </c>
      <c r="E71" s="3">
        <v>63</v>
      </c>
      <c r="F71" s="3">
        <v>18</v>
      </c>
      <c r="G71" s="3">
        <v>25</v>
      </c>
      <c r="H71" s="3">
        <v>34</v>
      </c>
      <c r="I71" s="3">
        <v>14</v>
      </c>
      <c r="J71" s="3">
        <v>25</v>
      </c>
    </row>
    <row r="72" spans="1:10" x14ac:dyDescent="0.25">
      <c r="A72" s="3" t="s">
        <v>159</v>
      </c>
      <c r="B72" s="3" t="s">
        <v>88</v>
      </c>
      <c r="C72" s="3">
        <v>127</v>
      </c>
      <c r="D72" s="3">
        <v>98</v>
      </c>
      <c r="E72" s="3">
        <v>56</v>
      </c>
      <c r="F72" s="3">
        <v>27</v>
      </c>
      <c r="G72" s="3">
        <v>50</v>
      </c>
      <c r="H72" s="3">
        <v>40</v>
      </c>
      <c r="I72" s="3">
        <v>50</v>
      </c>
      <c r="J72" s="3">
        <v>46</v>
      </c>
    </row>
    <row r="73" spans="1:10" x14ac:dyDescent="0.25">
      <c r="A73" s="3" t="s">
        <v>159</v>
      </c>
      <c r="B73" s="3" t="s">
        <v>89</v>
      </c>
      <c r="C73" s="3">
        <v>183</v>
      </c>
      <c r="D73" s="3">
        <v>108</v>
      </c>
      <c r="E73" s="3">
        <v>71</v>
      </c>
      <c r="F73" s="3">
        <v>54</v>
      </c>
      <c r="G73" s="3">
        <v>100</v>
      </c>
      <c r="H73" s="3">
        <v>83</v>
      </c>
      <c r="I73" s="3">
        <v>55</v>
      </c>
      <c r="J73" s="3">
        <v>54</v>
      </c>
    </row>
    <row r="74" spans="1:10" x14ac:dyDescent="0.25">
      <c r="A74" s="3" t="s">
        <v>159</v>
      </c>
      <c r="B74" s="3" t="s">
        <v>90</v>
      </c>
      <c r="C74" s="3">
        <v>276</v>
      </c>
      <c r="D74" s="3">
        <v>218</v>
      </c>
      <c r="E74" s="3">
        <v>101</v>
      </c>
      <c r="F74" s="3">
        <v>63</v>
      </c>
      <c r="G74" s="3">
        <v>80</v>
      </c>
      <c r="H74" s="3">
        <v>39</v>
      </c>
      <c r="I74" s="3">
        <v>24</v>
      </c>
      <c r="J74" s="3">
        <v>27</v>
      </c>
    </row>
    <row r="75" spans="1:10" x14ac:dyDescent="0.25">
      <c r="A75" s="3" t="s">
        <v>159</v>
      </c>
      <c r="B75" s="3" t="s">
        <v>91</v>
      </c>
      <c r="C75" s="3">
        <v>500</v>
      </c>
      <c r="D75" s="3">
        <v>265</v>
      </c>
      <c r="E75" s="3">
        <v>241</v>
      </c>
      <c r="F75" s="3">
        <v>64</v>
      </c>
      <c r="G75" s="3">
        <v>107</v>
      </c>
      <c r="H75" s="3">
        <v>71</v>
      </c>
      <c r="I75" s="3">
        <v>40</v>
      </c>
      <c r="J75" s="3">
        <v>31</v>
      </c>
    </row>
    <row r="76" spans="1:10" x14ac:dyDescent="0.25">
      <c r="A76" s="3" t="s">
        <v>159</v>
      </c>
      <c r="B76" s="3" t="s">
        <v>92</v>
      </c>
      <c r="C76" s="3"/>
      <c r="D76" s="3"/>
      <c r="E76" s="3"/>
      <c r="F76" s="3"/>
      <c r="G76" s="3"/>
      <c r="H76" s="3">
        <v>49</v>
      </c>
      <c r="I76" s="3">
        <v>6</v>
      </c>
      <c r="J76" s="3">
        <v>11</v>
      </c>
    </row>
    <row r="77" spans="1:10" x14ac:dyDescent="0.25">
      <c r="A77" s="3" t="s">
        <v>159</v>
      </c>
      <c r="B77" s="3" t="s">
        <v>93</v>
      </c>
      <c r="C77" s="3">
        <v>449</v>
      </c>
      <c r="D77" s="3">
        <v>286</v>
      </c>
      <c r="E77" s="3">
        <v>162</v>
      </c>
      <c r="F77" s="3">
        <v>85</v>
      </c>
      <c r="G77" s="3">
        <v>111</v>
      </c>
      <c r="H77" s="3">
        <v>59</v>
      </c>
      <c r="I77" s="3">
        <v>25</v>
      </c>
      <c r="J77" s="3">
        <v>40</v>
      </c>
    </row>
    <row r="78" spans="1:10" x14ac:dyDescent="0.25">
      <c r="A78" s="3" t="s">
        <v>159</v>
      </c>
      <c r="B78" s="3" t="s">
        <v>94</v>
      </c>
      <c r="C78" s="3">
        <v>203</v>
      </c>
      <c r="D78" s="3">
        <v>116</v>
      </c>
      <c r="E78" s="3">
        <v>78</v>
      </c>
      <c r="F78" s="3">
        <v>22</v>
      </c>
      <c r="G78" s="3">
        <v>37</v>
      </c>
      <c r="H78" s="3">
        <v>31</v>
      </c>
      <c r="I78" s="3">
        <v>42</v>
      </c>
      <c r="J78" s="3">
        <v>16</v>
      </c>
    </row>
    <row r="79" spans="1:10" x14ac:dyDescent="0.25">
      <c r="A79" s="3" t="s">
        <v>159</v>
      </c>
      <c r="B79" s="3" t="s">
        <v>95</v>
      </c>
      <c r="C79" s="3">
        <v>32</v>
      </c>
      <c r="D79" s="3">
        <v>22</v>
      </c>
      <c r="E79" s="3">
        <v>34</v>
      </c>
      <c r="F79" s="3">
        <v>20</v>
      </c>
      <c r="G79" s="3">
        <v>24</v>
      </c>
      <c r="H79" s="3">
        <v>12</v>
      </c>
      <c r="I79" s="3">
        <v>3</v>
      </c>
      <c r="J79" s="3">
        <v>9</v>
      </c>
    </row>
    <row r="80" spans="1:10" x14ac:dyDescent="0.25">
      <c r="A80" s="3" t="s">
        <v>159</v>
      </c>
      <c r="B80" s="3" t="s">
        <v>96</v>
      </c>
      <c r="C80" s="3">
        <v>123</v>
      </c>
      <c r="D80" s="3">
        <v>53</v>
      </c>
      <c r="E80" s="3">
        <v>38</v>
      </c>
      <c r="F80" s="3">
        <v>13</v>
      </c>
      <c r="G80" s="3">
        <v>18</v>
      </c>
      <c r="H80" s="3">
        <v>15</v>
      </c>
      <c r="I80" s="3">
        <v>18</v>
      </c>
      <c r="J80" s="3">
        <v>6</v>
      </c>
    </row>
    <row r="81" spans="1:10" x14ac:dyDescent="0.25">
      <c r="A81" s="3" t="s">
        <v>159</v>
      </c>
      <c r="B81" s="3" t="s">
        <v>97</v>
      </c>
      <c r="C81" s="3">
        <v>19</v>
      </c>
      <c r="D81" s="3">
        <v>5</v>
      </c>
      <c r="E81" s="3">
        <v>16</v>
      </c>
      <c r="F81" s="3">
        <v>4</v>
      </c>
      <c r="G81" s="3">
        <v>10</v>
      </c>
      <c r="H81" s="3">
        <v>6</v>
      </c>
      <c r="I81" s="3">
        <v>19</v>
      </c>
      <c r="J81" s="3">
        <v>4</v>
      </c>
    </row>
    <row r="82" spans="1:10" x14ac:dyDescent="0.25">
      <c r="A82" s="3" t="s">
        <v>159</v>
      </c>
      <c r="B82" s="3" t="s">
        <v>98</v>
      </c>
      <c r="C82" s="3">
        <v>9</v>
      </c>
      <c r="D82" s="3">
        <v>6</v>
      </c>
      <c r="E82" s="3">
        <v>4</v>
      </c>
      <c r="F82" s="3">
        <v>7</v>
      </c>
      <c r="G82" s="3">
        <v>3</v>
      </c>
      <c r="H82" s="3">
        <v>7</v>
      </c>
      <c r="I82" s="3">
        <v>4</v>
      </c>
      <c r="J82" s="3"/>
    </row>
  </sheetData>
  <mergeCells count="4">
    <mergeCell ref="A5:J5"/>
    <mergeCell ref="A25:J25"/>
    <mergeCell ref="A45:J45"/>
    <mergeCell ref="A65:J65"/>
  </mergeCells>
  <pageMargins left="0.7" right="0.7" top="0.75" bottom="0.75" header="0.3" footer="0.3"/>
  <pageSetup paperSize="9" orientation="portrait" horizontalDpi="300" verticalDpi="30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J22"/>
  <sheetViews>
    <sheetView workbookViewId="0"/>
  </sheetViews>
  <sheetFormatPr baseColWidth="10" defaultColWidth="11.42578125" defaultRowHeight="15" x14ac:dyDescent="0.25"/>
  <cols>
    <col min="1" max="1" width="13.7109375" bestFit="1" customWidth="1"/>
    <col min="2" max="2" width="12.42578125" bestFit="1" customWidth="1"/>
  </cols>
  <sheetData>
    <row r="1" spans="1:10" x14ac:dyDescent="0.25">
      <c r="A1" s="5" t="str">
        <f>HYPERLINK("#'Indice'!A1", "Indice")</f>
        <v>Indice</v>
      </c>
    </row>
    <row r="2" spans="1:10" x14ac:dyDescent="0.25">
      <c r="A2" s="15" t="s">
        <v>160</v>
      </c>
    </row>
    <row r="3" spans="1:10" x14ac:dyDescent="0.25">
      <c r="A3" s="8" t="s">
        <v>156</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3" t="s">
        <v>161</v>
      </c>
      <c r="B7" s="3" t="s">
        <v>74</v>
      </c>
      <c r="C7" s="3">
        <v>128265</v>
      </c>
      <c r="D7" s="3">
        <v>178289</v>
      </c>
      <c r="E7" s="3">
        <v>235954</v>
      </c>
      <c r="F7" s="3">
        <v>227733</v>
      </c>
      <c r="G7" s="3">
        <v>185582</v>
      </c>
      <c r="H7" s="3">
        <v>305974</v>
      </c>
      <c r="I7" s="3">
        <v>282327</v>
      </c>
      <c r="J7" s="3">
        <v>277276</v>
      </c>
    </row>
    <row r="10" spans="1:10" x14ac:dyDescent="0.25">
      <c r="A10" s="31" t="s">
        <v>78</v>
      </c>
      <c r="B10" s="31"/>
      <c r="C10" s="31"/>
      <c r="D10" s="31"/>
      <c r="E10" s="31"/>
      <c r="F10" s="31"/>
      <c r="G10" s="31"/>
      <c r="H10" s="31"/>
      <c r="I10" s="31"/>
      <c r="J10" s="31"/>
    </row>
    <row r="11" spans="1:10" x14ac:dyDescent="0.25">
      <c r="A11" s="4" t="s">
        <v>64</v>
      </c>
      <c r="B11" s="4" t="s">
        <v>5</v>
      </c>
      <c r="C11" s="4" t="s">
        <v>65</v>
      </c>
      <c r="D11" s="4" t="s">
        <v>66</v>
      </c>
      <c r="E11" s="4" t="s">
        <v>67</v>
      </c>
      <c r="F11" s="4" t="s">
        <v>68</v>
      </c>
      <c r="G11" s="4" t="s">
        <v>69</v>
      </c>
      <c r="H11" s="4" t="s">
        <v>70</v>
      </c>
      <c r="I11" s="4" t="s">
        <v>71</v>
      </c>
      <c r="J11" s="4" t="s">
        <v>72</v>
      </c>
    </row>
    <row r="12" spans="1:10" x14ac:dyDescent="0.25">
      <c r="A12" s="3" t="s">
        <v>161</v>
      </c>
      <c r="B12" s="3" t="s">
        <v>74</v>
      </c>
      <c r="C12" s="3">
        <v>6486.3642681545598</v>
      </c>
      <c r="D12" s="3">
        <v>8732.6624759932602</v>
      </c>
      <c r="E12" s="3">
        <v>17884.943505752599</v>
      </c>
      <c r="F12" s="3">
        <v>13314.525295356299</v>
      </c>
      <c r="G12" s="3">
        <v>8156.42272518339</v>
      </c>
      <c r="H12" s="3">
        <v>14376.5526221214</v>
      </c>
      <c r="I12" s="3">
        <v>11325.388070928801</v>
      </c>
      <c r="J12" s="3">
        <v>12939.617712203501</v>
      </c>
    </row>
    <row r="15" spans="1:10" x14ac:dyDescent="0.25">
      <c r="A15" s="31" t="s">
        <v>79</v>
      </c>
      <c r="B15" s="31"/>
      <c r="C15" s="31"/>
      <c r="D15" s="31"/>
      <c r="E15" s="31"/>
      <c r="F15" s="31"/>
      <c r="G15" s="31"/>
      <c r="H15" s="31"/>
      <c r="I15" s="31"/>
      <c r="J15" s="31"/>
    </row>
    <row r="16" spans="1:10" x14ac:dyDescent="0.25">
      <c r="A16" s="4" t="s">
        <v>64</v>
      </c>
      <c r="B16" s="4" t="s">
        <v>5</v>
      </c>
      <c r="C16" s="4" t="s">
        <v>65</v>
      </c>
      <c r="D16" s="4" t="s">
        <v>66</v>
      </c>
      <c r="E16" s="4" t="s">
        <v>67</v>
      </c>
      <c r="F16" s="4" t="s">
        <v>68</v>
      </c>
      <c r="G16" s="4" t="s">
        <v>69</v>
      </c>
      <c r="H16" s="4" t="s">
        <v>70</v>
      </c>
      <c r="I16" s="4" t="s">
        <v>71</v>
      </c>
      <c r="J16" s="4" t="s">
        <v>72</v>
      </c>
    </row>
    <row r="17" spans="1:10" x14ac:dyDescent="0.25">
      <c r="A17" s="3" t="s">
        <v>161</v>
      </c>
      <c r="B17" s="3" t="s">
        <v>74</v>
      </c>
      <c r="C17" s="3">
        <v>202677</v>
      </c>
      <c r="D17" s="3">
        <v>250063</v>
      </c>
      <c r="E17" s="3">
        <v>345355</v>
      </c>
      <c r="F17" s="3">
        <v>389077</v>
      </c>
      <c r="G17" s="3">
        <v>318478</v>
      </c>
      <c r="H17" s="3">
        <v>524621</v>
      </c>
      <c r="I17" s="3">
        <v>238862</v>
      </c>
      <c r="J17" s="3">
        <v>380430</v>
      </c>
    </row>
    <row r="20" spans="1:10" x14ac:dyDescent="0.25">
      <c r="A20" s="31" t="s">
        <v>80</v>
      </c>
      <c r="B20" s="31"/>
      <c r="C20" s="31"/>
      <c r="D20" s="31"/>
      <c r="E20" s="31"/>
      <c r="F20" s="31"/>
      <c r="G20" s="31"/>
      <c r="H20" s="31"/>
      <c r="I20" s="31"/>
      <c r="J20" s="31"/>
    </row>
    <row r="21" spans="1:10" x14ac:dyDescent="0.25">
      <c r="A21" s="4" t="s">
        <v>64</v>
      </c>
      <c r="B21" s="4" t="s">
        <v>5</v>
      </c>
      <c r="C21" s="4" t="s">
        <v>65</v>
      </c>
      <c r="D21" s="4" t="s">
        <v>66</v>
      </c>
      <c r="E21" s="4" t="s">
        <v>67</v>
      </c>
      <c r="F21" s="4" t="s">
        <v>68</v>
      </c>
      <c r="G21" s="4" t="s">
        <v>69</v>
      </c>
      <c r="H21" s="4" t="s">
        <v>70</v>
      </c>
      <c r="I21" s="4" t="s">
        <v>71</v>
      </c>
      <c r="J21" s="4" t="s">
        <v>72</v>
      </c>
    </row>
    <row r="22" spans="1:10" x14ac:dyDescent="0.25">
      <c r="A22" s="3" t="s">
        <v>161</v>
      </c>
      <c r="B22" s="3" t="s">
        <v>74</v>
      </c>
      <c r="C22" s="3">
        <v>2584</v>
      </c>
      <c r="D22" s="3">
        <v>3196</v>
      </c>
      <c r="E22" s="3">
        <v>3372</v>
      </c>
      <c r="F22" s="3">
        <v>3701</v>
      </c>
      <c r="G22" s="3">
        <v>3717</v>
      </c>
      <c r="H22" s="3">
        <v>4864</v>
      </c>
      <c r="I22" s="3">
        <v>2175</v>
      </c>
      <c r="J22" s="3">
        <v>3433</v>
      </c>
    </row>
  </sheetData>
  <mergeCells count="4">
    <mergeCell ref="A5:J5"/>
    <mergeCell ref="A10:J10"/>
    <mergeCell ref="A15:J15"/>
    <mergeCell ref="A20:J20"/>
  </mergeCells>
  <pageMargins left="0.7" right="0.7" top="0.75" bottom="0.75" header="0.3" footer="0.3"/>
  <pageSetup paperSize="9" orientation="portrait" horizontalDpi="300" verticalDpi="30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J82"/>
  <sheetViews>
    <sheetView workbookViewId="0"/>
  </sheetViews>
  <sheetFormatPr baseColWidth="10" defaultColWidth="11.42578125" defaultRowHeight="15" x14ac:dyDescent="0.25"/>
  <cols>
    <col min="1" max="1" width="13.7109375" bestFit="1" customWidth="1"/>
    <col min="2" max="2" width="40.42578125" bestFit="1" customWidth="1"/>
  </cols>
  <sheetData>
    <row r="1" spans="1:10" x14ac:dyDescent="0.25">
      <c r="A1" s="5" t="str">
        <f>HYPERLINK("#'Indice'!A1", "Indice")</f>
        <v>Indice</v>
      </c>
    </row>
    <row r="2" spans="1:10" x14ac:dyDescent="0.25">
      <c r="A2" s="15" t="s">
        <v>160</v>
      </c>
    </row>
    <row r="3" spans="1:10" x14ac:dyDescent="0.25">
      <c r="A3" s="8" t="s">
        <v>156</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3" t="s">
        <v>161</v>
      </c>
      <c r="B7" s="3" t="s">
        <v>83</v>
      </c>
      <c r="C7" s="3">
        <v>855</v>
      </c>
      <c r="D7" s="3">
        <v>2803</v>
      </c>
      <c r="E7" s="3">
        <v>5365</v>
      </c>
      <c r="F7" s="3">
        <v>6137</v>
      </c>
      <c r="G7" s="3">
        <v>5178</v>
      </c>
      <c r="H7" s="3">
        <v>5178</v>
      </c>
      <c r="I7" s="3">
        <v>6534</v>
      </c>
      <c r="J7" s="3">
        <v>7049</v>
      </c>
    </row>
    <row r="8" spans="1:10" x14ac:dyDescent="0.25">
      <c r="A8" s="3" t="s">
        <v>161</v>
      </c>
      <c r="B8" s="3" t="s">
        <v>84</v>
      </c>
      <c r="C8" s="3">
        <v>2329</v>
      </c>
      <c r="D8" s="3">
        <v>7017</v>
      </c>
      <c r="E8" s="3">
        <v>4828</v>
      </c>
      <c r="F8" s="3">
        <v>5809</v>
      </c>
      <c r="G8" s="3">
        <v>6406</v>
      </c>
      <c r="H8" s="3">
        <v>8157</v>
      </c>
      <c r="I8" s="3">
        <v>11796</v>
      </c>
      <c r="J8" s="3">
        <v>6857</v>
      </c>
    </row>
    <row r="9" spans="1:10" x14ac:dyDescent="0.25">
      <c r="A9" s="3" t="s">
        <v>161</v>
      </c>
      <c r="B9" s="3" t="s">
        <v>85</v>
      </c>
      <c r="C9" s="3">
        <v>12148</v>
      </c>
      <c r="D9" s="3">
        <v>7564</v>
      </c>
      <c r="E9" s="3">
        <v>19285</v>
      </c>
      <c r="F9" s="3">
        <v>15234</v>
      </c>
      <c r="G9" s="3">
        <v>15787</v>
      </c>
      <c r="H9" s="3">
        <v>16895</v>
      </c>
      <c r="I9" s="3">
        <v>15498</v>
      </c>
      <c r="J9" s="3">
        <v>17474</v>
      </c>
    </row>
    <row r="10" spans="1:10" x14ac:dyDescent="0.25">
      <c r="A10" s="3" t="s">
        <v>161</v>
      </c>
      <c r="B10" s="3" t="s">
        <v>86</v>
      </c>
      <c r="C10" s="3">
        <v>2311</v>
      </c>
      <c r="D10" s="3">
        <v>1272</v>
      </c>
      <c r="E10" s="3">
        <v>3786</v>
      </c>
      <c r="F10" s="3">
        <v>5639</v>
      </c>
      <c r="G10" s="3">
        <v>4609</v>
      </c>
      <c r="H10" s="3">
        <v>6612</v>
      </c>
      <c r="I10" s="3">
        <v>4307</v>
      </c>
      <c r="J10" s="3">
        <v>5800</v>
      </c>
    </row>
    <row r="11" spans="1:10" x14ac:dyDescent="0.25">
      <c r="A11" s="3" t="s">
        <v>161</v>
      </c>
      <c r="B11" s="3" t="s">
        <v>87</v>
      </c>
      <c r="C11" s="3">
        <v>2431</v>
      </c>
      <c r="D11" s="3">
        <v>3783</v>
      </c>
      <c r="E11" s="3">
        <v>5284</v>
      </c>
      <c r="F11" s="3">
        <v>7389</v>
      </c>
      <c r="G11" s="3">
        <v>5468</v>
      </c>
      <c r="H11" s="3">
        <v>13942</v>
      </c>
      <c r="I11" s="3">
        <v>10260</v>
      </c>
      <c r="J11" s="3">
        <v>6821</v>
      </c>
    </row>
    <row r="12" spans="1:10" x14ac:dyDescent="0.25">
      <c r="A12" s="3" t="s">
        <v>161</v>
      </c>
      <c r="B12" s="3" t="s">
        <v>88</v>
      </c>
      <c r="C12" s="3">
        <v>8128</v>
      </c>
      <c r="D12" s="3">
        <v>9998</v>
      </c>
      <c r="E12" s="3">
        <v>22843</v>
      </c>
      <c r="F12" s="3">
        <v>17108</v>
      </c>
      <c r="G12" s="3">
        <v>7425</v>
      </c>
      <c r="H12" s="3">
        <v>20820</v>
      </c>
      <c r="I12" s="3">
        <v>23062</v>
      </c>
      <c r="J12" s="3">
        <v>17269</v>
      </c>
    </row>
    <row r="13" spans="1:10" x14ac:dyDescent="0.25">
      <c r="A13" s="3" t="s">
        <v>161</v>
      </c>
      <c r="B13" s="3" t="s">
        <v>89</v>
      </c>
      <c r="C13" s="3">
        <v>67983</v>
      </c>
      <c r="D13" s="3">
        <v>106040</v>
      </c>
      <c r="E13" s="3">
        <v>124497</v>
      </c>
      <c r="F13" s="3">
        <v>138360</v>
      </c>
      <c r="G13" s="3">
        <v>114030</v>
      </c>
      <c r="H13" s="3">
        <v>179490</v>
      </c>
      <c r="I13" s="3">
        <v>146768</v>
      </c>
      <c r="J13" s="3">
        <v>175259</v>
      </c>
    </row>
    <row r="14" spans="1:10" x14ac:dyDescent="0.25">
      <c r="A14" s="3" t="s">
        <v>161</v>
      </c>
      <c r="B14" s="3" t="s">
        <v>90</v>
      </c>
      <c r="C14" s="3">
        <v>5298</v>
      </c>
      <c r="D14" s="3">
        <v>10585</v>
      </c>
      <c r="E14" s="3">
        <v>5048</v>
      </c>
      <c r="F14" s="3">
        <v>5344</v>
      </c>
      <c r="G14" s="3">
        <v>5301</v>
      </c>
      <c r="H14" s="3">
        <v>7911</v>
      </c>
      <c r="I14" s="3">
        <v>10081</v>
      </c>
      <c r="J14" s="3">
        <v>11192</v>
      </c>
    </row>
    <row r="15" spans="1:10" x14ac:dyDescent="0.25">
      <c r="A15" s="3" t="s">
        <v>161</v>
      </c>
      <c r="B15" s="3" t="s">
        <v>91</v>
      </c>
      <c r="C15" s="3">
        <v>9490</v>
      </c>
      <c r="D15" s="3">
        <v>4299</v>
      </c>
      <c r="E15" s="3">
        <v>11802</v>
      </c>
      <c r="F15" s="3">
        <v>9147</v>
      </c>
      <c r="G15" s="3">
        <v>4309</v>
      </c>
      <c r="H15" s="3">
        <v>9418</v>
      </c>
      <c r="I15" s="3">
        <v>12932</v>
      </c>
      <c r="J15" s="3">
        <v>8357</v>
      </c>
    </row>
    <row r="16" spans="1:10" x14ac:dyDescent="0.25">
      <c r="A16" s="3" t="s">
        <v>161</v>
      </c>
      <c r="B16" s="3" t="s">
        <v>92</v>
      </c>
      <c r="C16" s="3"/>
      <c r="D16" s="3"/>
      <c r="E16" s="3"/>
      <c r="F16" s="3"/>
      <c r="G16" s="3"/>
      <c r="H16" s="3">
        <v>3723</v>
      </c>
      <c r="I16" s="3">
        <v>3177</v>
      </c>
      <c r="J16" s="3">
        <v>2228</v>
      </c>
    </row>
    <row r="17" spans="1:10" x14ac:dyDescent="0.25">
      <c r="A17" s="3" t="s">
        <v>161</v>
      </c>
      <c r="B17" s="3" t="s">
        <v>93</v>
      </c>
      <c r="C17" s="3">
        <v>10537</v>
      </c>
      <c r="D17" s="3">
        <v>13664</v>
      </c>
      <c r="E17" s="3">
        <v>22780</v>
      </c>
      <c r="F17" s="3">
        <v>11521</v>
      </c>
      <c r="G17" s="3">
        <v>11473</v>
      </c>
      <c r="H17" s="3">
        <v>22535</v>
      </c>
      <c r="I17" s="3">
        <v>18748</v>
      </c>
      <c r="J17" s="3">
        <v>10581</v>
      </c>
    </row>
    <row r="18" spans="1:10" x14ac:dyDescent="0.25">
      <c r="A18" s="3" t="s">
        <v>161</v>
      </c>
      <c r="B18" s="3" t="s">
        <v>94</v>
      </c>
      <c r="C18" s="3">
        <v>2994</v>
      </c>
      <c r="D18" s="3">
        <v>2674</v>
      </c>
      <c r="E18" s="3">
        <v>5393</v>
      </c>
      <c r="F18" s="3">
        <v>3009</v>
      </c>
      <c r="G18" s="3">
        <v>2693</v>
      </c>
      <c r="H18" s="3">
        <v>5047</v>
      </c>
      <c r="I18" s="3">
        <v>5169</v>
      </c>
      <c r="J18" s="3">
        <v>4245</v>
      </c>
    </row>
    <row r="19" spans="1:10" x14ac:dyDescent="0.25">
      <c r="A19" s="3" t="s">
        <v>161</v>
      </c>
      <c r="B19" s="3" t="s">
        <v>95</v>
      </c>
      <c r="C19" s="3">
        <v>1155</v>
      </c>
      <c r="D19" s="3">
        <v>3191</v>
      </c>
      <c r="E19" s="3">
        <v>925</v>
      </c>
      <c r="F19" s="3">
        <v>633</v>
      </c>
      <c r="G19" s="3">
        <v>820</v>
      </c>
      <c r="H19" s="3">
        <v>1674</v>
      </c>
      <c r="I19" s="3">
        <v>4066</v>
      </c>
      <c r="J19" s="3">
        <v>1310</v>
      </c>
    </row>
    <row r="20" spans="1:10" x14ac:dyDescent="0.25">
      <c r="A20" s="3" t="s">
        <v>161</v>
      </c>
      <c r="B20" s="3" t="s">
        <v>96</v>
      </c>
      <c r="C20" s="3">
        <v>1997</v>
      </c>
      <c r="D20" s="3">
        <v>3746</v>
      </c>
      <c r="E20" s="3">
        <v>3459</v>
      </c>
      <c r="F20" s="3">
        <v>1641</v>
      </c>
      <c r="G20" s="3">
        <v>1499</v>
      </c>
      <c r="H20" s="3">
        <v>3265</v>
      </c>
      <c r="I20" s="3">
        <v>7612</v>
      </c>
      <c r="J20" s="3">
        <v>2088</v>
      </c>
    </row>
    <row r="21" spans="1:10" x14ac:dyDescent="0.25">
      <c r="A21" s="3" t="s">
        <v>161</v>
      </c>
      <c r="B21" s="3" t="s">
        <v>97</v>
      </c>
      <c r="C21" s="3">
        <v>589</v>
      </c>
      <c r="D21" s="3">
        <v>941</v>
      </c>
      <c r="E21" s="3">
        <v>180</v>
      </c>
      <c r="F21" s="3">
        <v>279</v>
      </c>
      <c r="G21" s="3">
        <v>43</v>
      </c>
      <c r="H21" s="3">
        <v>46</v>
      </c>
      <c r="I21" s="3">
        <v>357</v>
      </c>
      <c r="J21" s="3">
        <v>222</v>
      </c>
    </row>
    <row r="22" spans="1:10" x14ac:dyDescent="0.25">
      <c r="A22" s="3" t="s">
        <v>161</v>
      </c>
      <c r="B22" s="3" t="s">
        <v>98</v>
      </c>
      <c r="C22" s="3">
        <v>20</v>
      </c>
      <c r="D22" s="3">
        <v>712</v>
      </c>
      <c r="E22" s="3">
        <v>479</v>
      </c>
      <c r="F22" s="3">
        <v>483</v>
      </c>
      <c r="G22" s="3">
        <v>541</v>
      </c>
      <c r="H22" s="3">
        <v>1261</v>
      </c>
      <c r="I22" s="3">
        <v>1960</v>
      </c>
      <c r="J22" s="3">
        <v>524</v>
      </c>
    </row>
    <row r="25" spans="1:10" x14ac:dyDescent="0.25">
      <c r="A25" s="31" t="s">
        <v>78</v>
      </c>
      <c r="B25" s="31"/>
      <c r="C25" s="31"/>
      <c r="D25" s="31"/>
      <c r="E25" s="31"/>
      <c r="F25" s="31"/>
      <c r="G25" s="31"/>
      <c r="H25" s="31"/>
      <c r="I25" s="31"/>
      <c r="J25" s="31"/>
    </row>
    <row r="26" spans="1:10" x14ac:dyDescent="0.25">
      <c r="A26" s="4" t="s">
        <v>64</v>
      </c>
      <c r="B26" s="4" t="s">
        <v>5</v>
      </c>
      <c r="C26" s="4" t="s">
        <v>65</v>
      </c>
      <c r="D26" s="4" t="s">
        <v>66</v>
      </c>
      <c r="E26" s="4" t="s">
        <v>67</v>
      </c>
      <c r="F26" s="4" t="s">
        <v>68</v>
      </c>
      <c r="G26" s="4" t="s">
        <v>69</v>
      </c>
      <c r="H26" s="4" t="s">
        <v>70</v>
      </c>
      <c r="I26" s="4" t="s">
        <v>71</v>
      </c>
      <c r="J26" s="4" t="s">
        <v>72</v>
      </c>
    </row>
    <row r="27" spans="1:10" x14ac:dyDescent="0.25">
      <c r="A27" s="3" t="s">
        <v>161</v>
      </c>
      <c r="B27" s="3" t="s">
        <v>83</v>
      </c>
      <c r="C27" s="3">
        <v>476.62988536079803</v>
      </c>
      <c r="D27" s="3">
        <v>617.16629695345296</v>
      </c>
      <c r="E27" s="3">
        <v>1058.31061171907</v>
      </c>
      <c r="F27" s="3">
        <v>702.62552965333896</v>
      </c>
      <c r="G27" s="3">
        <v>1017.44456578452</v>
      </c>
      <c r="H27" s="3">
        <v>606.22337011046102</v>
      </c>
      <c r="I27" s="3">
        <v>1038.7865784440801</v>
      </c>
      <c r="J27" s="3">
        <v>871.22033422511004</v>
      </c>
    </row>
    <row r="28" spans="1:10" x14ac:dyDescent="0.25">
      <c r="A28" s="3" t="s">
        <v>161</v>
      </c>
      <c r="B28" s="3" t="s">
        <v>84</v>
      </c>
      <c r="C28" s="3">
        <v>1029.67035486244</v>
      </c>
      <c r="D28" s="3">
        <v>1840.75203316988</v>
      </c>
      <c r="E28" s="3">
        <v>999.23927314732805</v>
      </c>
      <c r="F28" s="3">
        <v>1084.64266745956</v>
      </c>
      <c r="G28" s="3">
        <v>1273.40232627154</v>
      </c>
      <c r="H28" s="3">
        <v>1040.2989824915601</v>
      </c>
      <c r="I28" s="3">
        <v>2040.84428374048</v>
      </c>
      <c r="J28" s="3">
        <v>857.13761996814003</v>
      </c>
    </row>
    <row r="29" spans="1:10" x14ac:dyDescent="0.25">
      <c r="A29" s="3" t="s">
        <v>161</v>
      </c>
      <c r="B29" s="3" t="s">
        <v>85</v>
      </c>
      <c r="C29" s="3">
        <v>2714.7912060459198</v>
      </c>
      <c r="D29" s="3">
        <v>1800.8142146780301</v>
      </c>
      <c r="E29" s="3">
        <v>5414.55367340049</v>
      </c>
      <c r="F29" s="3">
        <v>1918.5505379495901</v>
      </c>
      <c r="G29" s="3">
        <v>2336.2314361450399</v>
      </c>
      <c r="H29" s="3">
        <v>2543.4117834121898</v>
      </c>
      <c r="I29" s="3">
        <v>2186.1450712903902</v>
      </c>
      <c r="J29" s="3">
        <v>2388.0228085146</v>
      </c>
    </row>
    <row r="30" spans="1:10" x14ac:dyDescent="0.25">
      <c r="A30" s="3" t="s">
        <v>161</v>
      </c>
      <c r="B30" s="3" t="s">
        <v>86</v>
      </c>
      <c r="C30" s="3">
        <v>557.04742337644097</v>
      </c>
      <c r="D30" s="3">
        <v>413.26702425106799</v>
      </c>
      <c r="E30" s="3">
        <v>728.07946567207398</v>
      </c>
      <c r="F30" s="3">
        <v>2728.1879282130699</v>
      </c>
      <c r="G30" s="3">
        <v>773.23401718929802</v>
      </c>
      <c r="H30" s="3">
        <v>863.75520258925201</v>
      </c>
      <c r="I30" s="3">
        <v>604.81053703972896</v>
      </c>
      <c r="J30" s="3">
        <v>800.65306686547297</v>
      </c>
    </row>
    <row r="31" spans="1:10" x14ac:dyDescent="0.25">
      <c r="A31" s="3" t="s">
        <v>161</v>
      </c>
      <c r="B31" s="3" t="s">
        <v>87</v>
      </c>
      <c r="C31" s="3">
        <v>630.72994209266506</v>
      </c>
      <c r="D31" s="3">
        <v>728.64980721773497</v>
      </c>
      <c r="E31" s="3">
        <v>1154.4215704575399</v>
      </c>
      <c r="F31" s="3">
        <v>2082.8316147383398</v>
      </c>
      <c r="G31" s="3">
        <v>785.628585942879</v>
      </c>
      <c r="H31" s="3">
        <v>2820.0059615971099</v>
      </c>
      <c r="I31" s="3">
        <v>1687.4258619448799</v>
      </c>
      <c r="J31" s="3">
        <v>1183.59359757014</v>
      </c>
    </row>
    <row r="32" spans="1:10" x14ac:dyDescent="0.25">
      <c r="A32" s="3" t="s">
        <v>161</v>
      </c>
      <c r="B32" s="3" t="s">
        <v>88</v>
      </c>
      <c r="C32" s="3">
        <v>1103.3703184989099</v>
      </c>
      <c r="D32" s="3">
        <v>1592.43815291075</v>
      </c>
      <c r="E32" s="3">
        <v>7537.0758131510602</v>
      </c>
      <c r="F32" s="3">
        <v>5154.6194027443398</v>
      </c>
      <c r="G32" s="3">
        <v>992.77666816361705</v>
      </c>
      <c r="H32" s="3">
        <v>3115.3910065687601</v>
      </c>
      <c r="I32" s="3">
        <v>2796.3411096731002</v>
      </c>
      <c r="J32" s="3">
        <v>1828.0964180388501</v>
      </c>
    </row>
    <row r="33" spans="1:10" x14ac:dyDescent="0.25">
      <c r="A33" s="3" t="s">
        <v>161</v>
      </c>
      <c r="B33" s="3" t="s">
        <v>89</v>
      </c>
      <c r="C33" s="3">
        <v>4916.4162336017298</v>
      </c>
      <c r="D33" s="3">
        <v>7532.3126176926498</v>
      </c>
      <c r="E33" s="3">
        <v>14306.8220658514</v>
      </c>
      <c r="F33" s="3">
        <v>10930.742283064499</v>
      </c>
      <c r="G33" s="3">
        <v>7265.64856437042</v>
      </c>
      <c r="H33" s="3">
        <v>12625.9972110984</v>
      </c>
      <c r="I33" s="3">
        <v>9334.8395414697607</v>
      </c>
      <c r="J33" s="3">
        <v>12191.602102262599</v>
      </c>
    </row>
    <row r="34" spans="1:10" x14ac:dyDescent="0.25">
      <c r="A34" s="3" t="s">
        <v>161</v>
      </c>
      <c r="B34" s="3" t="s">
        <v>90</v>
      </c>
      <c r="C34" s="3">
        <v>659.84385706611795</v>
      </c>
      <c r="D34" s="3">
        <v>1484.02187148601</v>
      </c>
      <c r="E34" s="3">
        <v>744.54286439605096</v>
      </c>
      <c r="F34" s="3">
        <v>707.89071287460001</v>
      </c>
      <c r="G34" s="3">
        <v>891.89433615353005</v>
      </c>
      <c r="H34" s="3">
        <v>1125.7478750861001</v>
      </c>
      <c r="I34" s="3">
        <v>2436.9253393413201</v>
      </c>
      <c r="J34" s="3">
        <v>1366.1782999900599</v>
      </c>
    </row>
    <row r="35" spans="1:10" x14ac:dyDescent="0.25">
      <c r="A35" s="3" t="s">
        <v>161</v>
      </c>
      <c r="B35" s="3" t="s">
        <v>91</v>
      </c>
      <c r="C35" s="3">
        <v>1910.3382830374401</v>
      </c>
      <c r="D35" s="3">
        <v>679.94829810452404</v>
      </c>
      <c r="E35" s="3">
        <v>1743.96642730504</v>
      </c>
      <c r="F35" s="3">
        <v>3246.2539764111302</v>
      </c>
      <c r="G35" s="3">
        <v>766.19821164226801</v>
      </c>
      <c r="H35" s="3">
        <v>1893.15224113043</v>
      </c>
      <c r="I35" s="3">
        <v>1893.81186152292</v>
      </c>
      <c r="J35" s="3">
        <v>1202.8378055155299</v>
      </c>
    </row>
    <row r="36" spans="1:10" x14ac:dyDescent="0.25">
      <c r="A36" s="3" t="s">
        <v>161</v>
      </c>
      <c r="B36" s="3" t="s">
        <v>92</v>
      </c>
      <c r="C36" s="3"/>
      <c r="D36" s="3"/>
      <c r="E36" s="3"/>
      <c r="F36" s="3"/>
      <c r="G36" s="3"/>
      <c r="H36" s="3">
        <v>785.44416309075302</v>
      </c>
      <c r="I36" s="3">
        <v>1229.0334181205701</v>
      </c>
      <c r="J36" s="3">
        <v>479.29452948378798</v>
      </c>
    </row>
    <row r="37" spans="1:10" x14ac:dyDescent="0.25">
      <c r="A37" s="3" t="s">
        <v>161</v>
      </c>
      <c r="B37" s="3" t="s">
        <v>93</v>
      </c>
      <c r="C37" s="3">
        <v>1347.0655464679701</v>
      </c>
      <c r="D37" s="3">
        <v>2002.23562757946</v>
      </c>
      <c r="E37" s="3">
        <v>4440.7936880269899</v>
      </c>
      <c r="F37" s="3">
        <v>1310.3577528010901</v>
      </c>
      <c r="G37" s="3">
        <v>1206.0891147745999</v>
      </c>
      <c r="H37" s="3">
        <v>3443.3913480620899</v>
      </c>
      <c r="I37" s="3">
        <v>2022.3147364855399</v>
      </c>
      <c r="J37" s="3">
        <v>1352.1110162458999</v>
      </c>
    </row>
    <row r="38" spans="1:10" x14ac:dyDescent="0.25">
      <c r="A38" s="3" t="s">
        <v>161</v>
      </c>
      <c r="B38" s="3" t="s">
        <v>94</v>
      </c>
      <c r="C38" s="3">
        <v>884.82834038813701</v>
      </c>
      <c r="D38" s="3">
        <v>578.69368765088905</v>
      </c>
      <c r="E38" s="3">
        <v>1025.3635614341299</v>
      </c>
      <c r="F38" s="3">
        <v>913.08463332762801</v>
      </c>
      <c r="G38" s="3">
        <v>533.04401006546095</v>
      </c>
      <c r="H38" s="3">
        <v>758.32210614399605</v>
      </c>
      <c r="I38" s="3">
        <v>870.480477612659</v>
      </c>
      <c r="J38" s="3">
        <v>713.07924511999897</v>
      </c>
    </row>
    <row r="39" spans="1:10" x14ac:dyDescent="0.25">
      <c r="A39" s="3" t="s">
        <v>161</v>
      </c>
      <c r="B39" s="3" t="s">
        <v>95</v>
      </c>
      <c r="C39" s="3">
        <v>580.81752728374204</v>
      </c>
      <c r="D39" s="3">
        <v>1072.70226198006</v>
      </c>
      <c r="E39" s="3">
        <v>195.87461596158099</v>
      </c>
      <c r="F39" s="3">
        <v>151.99122781704699</v>
      </c>
      <c r="G39" s="3">
        <v>270.12706886451298</v>
      </c>
      <c r="H39" s="3">
        <v>302.802029027331</v>
      </c>
      <c r="I39" s="3">
        <v>1333.39522773007</v>
      </c>
      <c r="J39" s="3">
        <v>286.33294733244497</v>
      </c>
    </row>
    <row r="40" spans="1:10" x14ac:dyDescent="0.25">
      <c r="A40" s="3" t="s">
        <v>161</v>
      </c>
      <c r="B40" s="3" t="s">
        <v>96</v>
      </c>
      <c r="C40" s="3">
        <v>500.87584621175398</v>
      </c>
      <c r="D40" s="3">
        <v>744.51481511158397</v>
      </c>
      <c r="E40" s="3">
        <v>793.16967376000196</v>
      </c>
      <c r="F40" s="3">
        <v>656.27018872264898</v>
      </c>
      <c r="G40" s="3">
        <v>438.617175126316</v>
      </c>
      <c r="H40" s="3">
        <v>1689.6376967322001</v>
      </c>
      <c r="I40" s="3">
        <v>1406.9650552400601</v>
      </c>
      <c r="J40" s="3">
        <v>467.87139573363203</v>
      </c>
    </row>
    <row r="41" spans="1:10" x14ac:dyDescent="0.25">
      <c r="A41" s="3" t="s">
        <v>161</v>
      </c>
      <c r="B41" s="3" t="s">
        <v>97</v>
      </c>
      <c r="C41" s="3">
        <v>219.24448193088699</v>
      </c>
      <c r="D41" s="3">
        <v>432.73321265340098</v>
      </c>
      <c r="E41" s="3">
        <v>77.073249018616707</v>
      </c>
      <c r="F41" s="3">
        <v>125.539703036687</v>
      </c>
      <c r="G41" s="3">
        <v>31.064449134018101</v>
      </c>
      <c r="H41" s="3">
        <v>33.286633954186499</v>
      </c>
      <c r="I41" s="3">
        <v>89.039908261171803</v>
      </c>
      <c r="J41" s="3">
        <v>80.619556067450702</v>
      </c>
    </row>
    <row r="42" spans="1:10" x14ac:dyDescent="0.25">
      <c r="A42" s="3" t="s">
        <v>161</v>
      </c>
      <c r="B42" s="3" t="s">
        <v>98</v>
      </c>
      <c r="C42" s="3">
        <v>12.227019260637499</v>
      </c>
      <c r="D42" s="3">
        <v>610.86168647247803</v>
      </c>
      <c r="E42" s="3">
        <v>196.58755470951499</v>
      </c>
      <c r="F42" s="3">
        <v>183.31156656027599</v>
      </c>
      <c r="G42" s="3">
        <v>185.76595490024499</v>
      </c>
      <c r="H42" s="3">
        <v>314.15672840160499</v>
      </c>
      <c r="I42" s="3">
        <v>648.49106907240196</v>
      </c>
      <c r="J42" s="3">
        <v>176.76328837065401</v>
      </c>
    </row>
    <row r="45" spans="1:10" x14ac:dyDescent="0.25">
      <c r="A45" s="31" t="s">
        <v>79</v>
      </c>
      <c r="B45" s="31"/>
      <c r="C45" s="31"/>
      <c r="D45" s="31"/>
      <c r="E45" s="31"/>
      <c r="F45" s="31"/>
      <c r="G45" s="31"/>
      <c r="H45" s="31"/>
      <c r="I45" s="31"/>
      <c r="J45" s="31"/>
    </row>
    <row r="46" spans="1:10" x14ac:dyDescent="0.25">
      <c r="A46" s="4" t="s">
        <v>64</v>
      </c>
      <c r="B46" s="4" t="s">
        <v>5</v>
      </c>
      <c r="C46" s="4" t="s">
        <v>65</v>
      </c>
      <c r="D46" s="4" t="s">
        <v>66</v>
      </c>
      <c r="E46" s="4" t="s">
        <v>67</v>
      </c>
      <c r="F46" s="4" t="s">
        <v>68</v>
      </c>
      <c r="G46" s="4" t="s">
        <v>69</v>
      </c>
      <c r="H46" s="4" t="s">
        <v>70</v>
      </c>
      <c r="I46" s="4" t="s">
        <v>71</v>
      </c>
      <c r="J46" s="4" t="s">
        <v>72</v>
      </c>
    </row>
    <row r="47" spans="1:10" x14ac:dyDescent="0.25">
      <c r="A47" s="3" t="s">
        <v>161</v>
      </c>
      <c r="B47" s="3" t="s">
        <v>83</v>
      </c>
      <c r="C47" s="3">
        <v>1906</v>
      </c>
      <c r="D47" s="3">
        <v>4553</v>
      </c>
      <c r="E47" s="3">
        <v>8572</v>
      </c>
      <c r="F47" s="3">
        <v>11643</v>
      </c>
      <c r="G47" s="3">
        <v>9991</v>
      </c>
      <c r="H47" s="3">
        <v>10554</v>
      </c>
      <c r="I47" s="3">
        <v>4371</v>
      </c>
      <c r="J47" s="3">
        <v>10963</v>
      </c>
    </row>
    <row r="48" spans="1:10" x14ac:dyDescent="0.25">
      <c r="A48" s="3" t="s">
        <v>161</v>
      </c>
      <c r="B48" s="3" t="s">
        <v>84</v>
      </c>
      <c r="C48" s="3">
        <v>3512</v>
      </c>
      <c r="D48" s="3">
        <v>9024</v>
      </c>
      <c r="E48" s="3">
        <v>6103</v>
      </c>
      <c r="F48" s="3">
        <v>9010</v>
      </c>
      <c r="G48" s="3">
        <v>10503</v>
      </c>
      <c r="H48" s="3">
        <v>14082</v>
      </c>
      <c r="I48" s="3">
        <v>7664</v>
      </c>
      <c r="J48" s="3">
        <v>9448</v>
      </c>
    </row>
    <row r="49" spans="1:10" x14ac:dyDescent="0.25">
      <c r="A49" s="3" t="s">
        <v>161</v>
      </c>
      <c r="B49" s="3" t="s">
        <v>85</v>
      </c>
      <c r="C49" s="3">
        <v>16223</v>
      </c>
      <c r="D49" s="3">
        <v>9416</v>
      </c>
      <c r="E49" s="3">
        <v>24698</v>
      </c>
      <c r="F49" s="3">
        <v>27325</v>
      </c>
      <c r="G49" s="3">
        <v>23215</v>
      </c>
      <c r="H49" s="3">
        <v>31310</v>
      </c>
      <c r="I49" s="3">
        <v>12244</v>
      </c>
      <c r="J49" s="3">
        <v>25603</v>
      </c>
    </row>
    <row r="50" spans="1:10" x14ac:dyDescent="0.25">
      <c r="A50" s="3" t="s">
        <v>161</v>
      </c>
      <c r="B50" s="3" t="s">
        <v>86</v>
      </c>
      <c r="C50" s="3">
        <v>3803</v>
      </c>
      <c r="D50" s="3">
        <v>2285</v>
      </c>
      <c r="E50" s="3">
        <v>6414</v>
      </c>
      <c r="F50" s="3">
        <v>10009</v>
      </c>
      <c r="G50" s="3">
        <v>7984</v>
      </c>
      <c r="H50" s="3">
        <v>12458</v>
      </c>
      <c r="I50" s="3">
        <v>4008</v>
      </c>
      <c r="J50" s="3">
        <v>10068</v>
      </c>
    </row>
    <row r="51" spans="1:10" x14ac:dyDescent="0.25">
      <c r="A51" s="3" t="s">
        <v>161</v>
      </c>
      <c r="B51" s="3" t="s">
        <v>87</v>
      </c>
      <c r="C51" s="3">
        <v>3331</v>
      </c>
      <c r="D51" s="3">
        <v>5981</v>
      </c>
      <c r="E51" s="3">
        <v>11801</v>
      </c>
      <c r="F51" s="3">
        <v>11955</v>
      </c>
      <c r="G51" s="3">
        <v>9009</v>
      </c>
      <c r="H51" s="3">
        <v>26065</v>
      </c>
      <c r="I51" s="3">
        <v>8482</v>
      </c>
      <c r="J51" s="3">
        <v>10382</v>
      </c>
    </row>
    <row r="52" spans="1:10" x14ac:dyDescent="0.25">
      <c r="A52" s="3" t="s">
        <v>161</v>
      </c>
      <c r="B52" s="3" t="s">
        <v>88</v>
      </c>
      <c r="C52" s="3">
        <v>14283</v>
      </c>
      <c r="D52" s="3">
        <v>14975</v>
      </c>
      <c r="E52" s="3">
        <v>25978</v>
      </c>
      <c r="F52" s="3">
        <v>33467</v>
      </c>
      <c r="G52" s="3">
        <v>14239</v>
      </c>
      <c r="H52" s="3">
        <v>33034</v>
      </c>
      <c r="I52" s="3">
        <v>20329</v>
      </c>
      <c r="J52" s="3">
        <v>22641</v>
      </c>
    </row>
    <row r="53" spans="1:10" x14ac:dyDescent="0.25">
      <c r="A53" s="3" t="s">
        <v>161</v>
      </c>
      <c r="B53" s="3" t="s">
        <v>89</v>
      </c>
      <c r="C53" s="3">
        <v>106921</v>
      </c>
      <c r="D53" s="3">
        <v>144557</v>
      </c>
      <c r="E53" s="3">
        <v>180772</v>
      </c>
      <c r="F53" s="3">
        <v>225837</v>
      </c>
      <c r="G53" s="3">
        <v>193448</v>
      </c>
      <c r="H53" s="3">
        <v>303608</v>
      </c>
      <c r="I53" s="3">
        <v>121720</v>
      </c>
      <c r="J53" s="3">
        <v>226401</v>
      </c>
    </row>
    <row r="54" spans="1:10" x14ac:dyDescent="0.25">
      <c r="A54" s="3" t="s">
        <v>161</v>
      </c>
      <c r="B54" s="3" t="s">
        <v>90</v>
      </c>
      <c r="C54" s="3">
        <v>9321</v>
      </c>
      <c r="D54" s="3">
        <v>13453</v>
      </c>
      <c r="E54" s="3">
        <v>9083</v>
      </c>
      <c r="F54" s="3">
        <v>10838</v>
      </c>
      <c r="G54" s="3">
        <v>9811</v>
      </c>
      <c r="H54" s="3">
        <v>15149</v>
      </c>
      <c r="I54" s="3">
        <v>8715</v>
      </c>
      <c r="J54" s="3">
        <v>19042</v>
      </c>
    </row>
    <row r="55" spans="1:10" x14ac:dyDescent="0.25">
      <c r="A55" s="3" t="s">
        <v>161</v>
      </c>
      <c r="B55" s="3" t="s">
        <v>91</v>
      </c>
      <c r="C55" s="3">
        <v>13580</v>
      </c>
      <c r="D55" s="3">
        <v>7522</v>
      </c>
      <c r="E55" s="3">
        <v>23088</v>
      </c>
      <c r="F55" s="3">
        <v>18688</v>
      </c>
      <c r="G55" s="3">
        <v>8804</v>
      </c>
      <c r="H55" s="3">
        <v>16015</v>
      </c>
      <c r="I55" s="3">
        <v>13216</v>
      </c>
      <c r="J55" s="3">
        <v>12495</v>
      </c>
    </row>
    <row r="56" spans="1:10" x14ac:dyDescent="0.25">
      <c r="A56" s="3" t="s">
        <v>161</v>
      </c>
      <c r="B56" s="3" t="s">
        <v>92</v>
      </c>
      <c r="C56" s="3"/>
      <c r="D56" s="3"/>
      <c r="E56" s="3"/>
      <c r="F56" s="3"/>
      <c r="G56" s="3"/>
      <c r="H56" s="3">
        <v>7811</v>
      </c>
      <c r="I56" s="3">
        <v>2561</v>
      </c>
      <c r="J56" s="3">
        <v>3346</v>
      </c>
    </row>
    <row r="57" spans="1:10" x14ac:dyDescent="0.25">
      <c r="A57" s="3" t="s">
        <v>161</v>
      </c>
      <c r="B57" s="3" t="s">
        <v>93</v>
      </c>
      <c r="C57" s="3">
        <v>17905</v>
      </c>
      <c r="D57" s="3">
        <v>19849</v>
      </c>
      <c r="E57" s="3">
        <v>31804</v>
      </c>
      <c r="F57" s="3">
        <v>20868</v>
      </c>
      <c r="G57" s="3">
        <v>22809</v>
      </c>
      <c r="H57" s="3">
        <v>35161</v>
      </c>
      <c r="I57" s="3">
        <v>17842</v>
      </c>
      <c r="J57" s="3">
        <v>15916</v>
      </c>
    </row>
    <row r="58" spans="1:10" x14ac:dyDescent="0.25">
      <c r="A58" s="3" t="s">
        <v>161</v>
      </c>
      <c r="B58" s="3" t="s">
        <v>94</v>
      </c>
      <c r="C58" s="3">
        <v>4955</v>
      </c>
      <c r="D58" s="3">
        <v>4234</v>
      </c>
      <c r="E58" s="3">
        <v>9328</v>
      </c>
      <c r="F58" s="3">
        <v>4558</v>
      </c>
      <c r="G58" s="3">
        <v>3992</v>
      </c>
      <c r="H58" s="3">
        <v>9601</v>
      </c>
      <c r="I58" s="3">
        <v>5762</v>
      </c>
      <c r="J58" s="3">
        <v>6648</v>
      </c>
    </row>
    <row r="59" spans="1:10" x14ac:dyDescent="0.25">
      <c r="A59" s="3" t="s">
        <v>161</v>
      </c>
      <c r="B59" s="3" t="s">
        <v>95</v>
      </c>
      <c r="C59" s="3">
        <v>2318</v>
      </c>
      <c r="D59" s="3">
        <v>3838</v>
      </c>
      <c r="E59" s="3">
        <v>1733</v>
      </c>
      <c r="F59" s="3">
        <v>1211</v>
      </c>
      <c r="G59" s="3">
        <v>1178</v>
      </c>
      <c r="H59" s="3">
        <v>3442</v>
      </c>
      <c r="I59" s="3">
        <v>2932</v>
      </c>
      <c r="J59" s="3">
        <v>2034</v>
      </c>
    </row>
    <row r="60" spans="1:10" x14ac:dyDescent="0.25">
      <c r="A60" s="3" t="s">
        <v>161</v>
      </c>
      <c r="B60" s="3" t="s">
        <v>96</v>
      </c>
      <c r="C60" s="3">
        <v>3721</v>
      </c>
      <c r="D60" s="3">
        <v>8448</v>
      </c>
      <c r="E60" s="3">
        <v>5210</v>
      </c>
      <c r="F60" s="3">
        <v>2482</v>
      </c>
      <c r="G60" s="3">
        <v>2470</v>
      </c>
      <c r="H60" s="3">
        <v>4168</v>
      </c>
      <c r="I60" s="3">
        <v>7384</v>
      </c>
      <c r="J60" s="3">
        <v>4069</v>
      </c>
    </row>
    <row r="61" spans="1:10" x14ac:dyDescent="0.25">
      <c r="A61" s="3" t="s">
        <v>161</v>
      </c>
      <c r="B61" s="3" t="s">
        <v>97</v>
      </c>
      <c r="C61" s="3">
        <v>861</v>
      </c>
      <c r="D61" s="3">
        <v>1097</v>
      </c>
      <c r="E61" s="3">
        <v>286</v>
      </c>
      <c r="F61" s="3">
        <v>380</v>
      </c>
      <c r="G61" s="3">
        <v>106</v>
      </c>
      <c r="H61" s="3">
        <v>46</v>
      </c>
      <c r="I61" s="3">
        <v>341</v>
      </c>
      <c r="J61" s="3">
        <v>501</v>
      </c>
    </row>
    <row r="62" spans="1:10" x14ac:dyDescent="0.25">
      <c r="A62" s="3" t="s">
        <v>161</v>
      </c>
      <c r="B62" s="3" t="s">
        <v>98</v>
      </c>
      <c r="C62" s="3">
        <v>37</v>
      </c>
      <c r="D62" s="3">
        <v>831</v>
      </c>
      <c r="E62" s="3">
        <v>485</v>
      </c>
      <c r="F62" s="3">
        <v>806</v>
      </c>
      <c r="G62" s="3">
        <v>919</v>
      </c>
      <c r="H62" s="3">
        <v>2117</v>
      </c>
      <c r="I62" s="3">
        <v>1291</v>
      </c>
      <c r="J62" s="3">
        <v>873</v>
      </c>
    </row>
    <row r="65" spans="1:10" x14ac:dyDescent="0.25">
      <c r="A65" s="31" t="s">
        <v>80</v>
      </c>
      <c r="B65" s="31"/>
      <c r="C65" s="31"/>
      <c r="D65" s="31"/>
      <c r="E65" s="31"/>
      <c r="F65" s="31"/>
      <c r="G65" s="31"/>
      <c r="H65" s="31"/>
      <c r="I65" s="31"/>
      <c r="J65" s="31"/>
    </row>
    <row r="66" spans="1:10" x14ac:dyDescent="0.25">
      <c r="A66" s="4" t="s">
        <v>64</v>
      </c>
      <c r="B66" s="4" t="s">
        <v>5</v>
      </c>
      <c r="C66" s="4" t="s">
        <v>65</v>
      </c>
      <c r="D66" s="4" t="s">
        <v>66</v>
      </c>
      <c r="E66" s="4" t="s">
        <v>67</v>
      </c>
      <c r="F66" s="4" t="s">
        <v>68</v>
      </c>
      <c r="G66" s="4" t="s">
        <v>69</v>
      </c>
      <c r="H66" s="4" t="s">
        <v>70</v>
      </c>
      <c r="I66" s="4" t="s">
        <v>71</v>
      </c>
      <c r="J66" s="4" t="s">
        <v>72</v>
      </c>
    </row>
    <row r="67" spans="1:10" x14ac:dyDescent="0.25">
      <c r="A67" s="3" t="s">
        <v>161</v>
      </c>
      <c r="B67" s="3" t="s">
        <v>83</v>
      </c>
      <c r="C67" s="3">
        <v>17</v>
      </c>
      <c r="D67" s="3">
        <v>39</v>
      </c>
      <c r="E67" s="3">
        <v>259</v>
      </c>
      <c r="F67" s="3">
        <v>438</v>
      </c>
      <c r="G67" s="3">
        <v>118</v>
      </c>
      <c r="H67" s="3">
        <v>342</v>
      </c>
      <c r="I67" s="3">
        <v>139</v>
      </c>
      <c r="J67" s="3">
        <v>354</v>
      </c>
    </row>
    <row r="68" spans="1:10" x14ac:dyDescent="0.25">
      <c r="A68" s="3" t="s">
        <v>161</v>
      </c>
      <c r="B68" s="3" t="s">
        <v>84</v>
      </c>
      <c r="C68" s="3">
        <v>50</v>
      </c>
      <c r="D68" s="3">
        <v>99</v>
      </c>
      <c r="E68" s="3">
        <v>255</v>
      </c>
      <c r="F68" s="3">
        <v>261</v>
      </c>
      <c r="G68" s="3">
        <v>235</v>
      </c>
      <c r="H68" s="3">
        <v>395</v>
      </c>
      <c r="I68" s="3">
        <v>177</v>
      </c>
      <c r="J68" s="3">
        <v>219</v>
      </c>
    </row>
    <row r="69" spans="1:10" x14ac:dyDescent="0.25">
      <c r="A69" s="3" t="s">
        <v>161</v>
      </c>
      <c r="B69" s="3" t="s">
        <v>85</v>
      </c>
      <c r="C69" s="3">
        <v>142</v>
      </c>
      <c r="D69" s="3">
        <v>138</v>
      </c>
      <c r="E69" s="3">
        <v>574</v>
      </c>
      <c r="F69" s="3">
        <v>326</v>
      </c>
      <c r="G69" s="3">
        <v>240</v>
      </c>
      <c r="H69" s="3">
        <v>401</v>
      </c>
      <c r="I69" s="3">
        <v>132</v>
      </c>
      <c r="J69" s="3">
        <v>312</v>
      </c>
    </row>
    <row r="70" spans="1:10" x14ac:dyDescent="0.25">
      <c r="A70" s="3" t="s">
        <v>161</v>
      </c>
      <c r="B70" s="3" t="s">
        <v>86</v>
      </c>
      <c r="C70" s="3">
        <v>98</v>
      </c>
      <c r="D70" s="3">
        <v>65</v>
      </c>
      <c r="E70" s="3">
        <v>196</v>
      </c>
      <c r="F70" s="3">
        <v>172</v>
      </c>
      <c r="G70" s="3">
        <v>307</v>
      </c>
      <c r="H70" s="3">
        <v>298</v>
      </c>
      <c r="I70" s="3">
        <v>105</v>
      </c>
      <c r="J70" s="3">
        <v>279</v>
      </c>
    </row>
    <row r="71" spans="1:10" x14ac:dyDescent="0.25">
      <c r="A71" s="3" t="s">
        <v>161</v>
      </c>
      <c r="B71" s="3" t="s">
        <v>87</v>
      </c>
      <c r="C71" s="3">
        <v>39</v>
      </c>
      <c r="D71" s="3">
        <v>81</v>
      </c>
      <c r="E71" s="3">
        <v>124</v>
      </c>
      <c r="F71" s="3">
        <v>161</v>
      </c>
      <c r="G71" s="3">
        <v>143</v>
      </c>
      <c r="H71" s="3">
        <v>272</v>
      </c>
      <c r="I71" s="3">
        <v>81</v>
      </c>
      <c r="J71" s="3">
        <v>101</v>
      </c>
    </row>
    <row r="72" spans="1:10" x14ac:dyDescent="0.25">
      <c r="A72" s="3" t="s">
        <v>161</v>
      </c>
      <c r="B72" s="3" t="s">
        <v>88</v>
      </c>
      <c r="C72" s="3">
        <v>258</v>
      </c>
      <c r="D72" s="3">
        <v>211</v>
      </c>
      <c r="E72" s="3">
        <v>180</v>
      </c>
      <c r="F72" s="3">
        <v>254</v>
      </c>
      <c r="G72" s="3">
        <v>236</v>
      </c>
      <c r="H72" s="3">
        <v>304</v>
      </c>
      <c r="I72" s="3">
        <v>194</v>
      </c>
      <c r="J72" s="3">
        <v>222</v>
      </c>
    </row>
    <row r="73" spans="1:10" x14ac:dyDescent="0.25">
      <c r="A73" s="3" t="s">
        <v>161</v>
      </c>
      <c r="B73" s="3" t="s">
        <v>89</v>
      </c>
      <c r="C73" s="3">
        <v>851</v>
      </c>
      <c r="D73" s="3">
        <v>1285</v>
      </c>
      <c r="E73" s="3">
        <v>729</v>
      </c>
      <c r="F73" s="3">
        <v>1161</v>
      </c>
      <c r="G73" s="3">
        <v>1545</v>
      </c>
      <c r="H73" s="3">
        <v>1524</v>
      </c>
      <c r="I73" s="3">
        <v>589</v>
      </c>
      <c r="J73" s="3">
        <v>1074</v>
      </c>
    </row>
    <row r="74" spans="1:10" x14ac:dyDescent="0.25">
      <c r="A74" s="3" t="s">
        <v>161</v>
      </c>
      <c r="B74" s="3" t="s">
        <v>90</v>
      </c>
      <c r="C74" s="3">
        <v>293</v>
      </c>
      <c r="D74" s="3">
        <v>418</v>
      </c>
      <c r="E74" s="3">
        <v>177</v>
      </c>
      <c r="F74" s="3">
        <v>221</v>
      </c>
      <c r="G74" s="3">
        <v>213</v>
      </c>
      <c r="H74" s="3">
        <v>242</v>
      </c>
      <c r="I74" s="3">
        <v>129</v>
      </c>
      <c r="J74" s="3">
        <v>254</v>
      </c>
    </row>
    <row r="75" spans="1:10" x14ac:dyDescent="0.25">
      <c r="A75" s="3" t="s">
        <v>161</v>
      </c>
      <c r="B75" s="3" t="s">
        <v>91</v>
      </c>
      <c r="C75" s="3">
        <v>273</v>
      </c>
      <c r="D75" s="3">
        <v>263</v>
      </c>
      <c r="E75" s="3">
        <v>286</v>
      </c>
      <c r="F75" s="3">
        <v>194</v>
      </c>
      <c r="G75" s="3">
        <v>118</v>
      </c>
      <c r="H75" s="3">
        <v>219</v>
      </c>
      <c r="I75" s="3">
        <v>136</v>
      </c>
      <c r="J75" s="3">
        <v>146</v>
      </c>
    </row>
    <row r="76" spans="1:10" x14ac:dyDescent="0.25">
      <c r="A76" s="3" t="s">
        <v>161</v>
      </c>
      <c r="B76" s="3" t="s">
        <v>92</v>
      </c>
      <c r="C76" s="3"/>
      <c r="D76" s="3"/>
      <c r="E76" s="3"/>
      <c r="F76" s="3"/>
      <c r="G76" s="3"/>
      <c r="H76" s="3">
        <v>105</v>
      </c>
      <c r="I76" s="3">
        <v>34</v>
      </c>
      <c r="J76" s="3">
        <v>52</v>
      </c>
    </row>
    <row r="77" spans="1:10" x14ac:dyDescent="0.25">
      <c r="A77" s="3" t="s">
        <v>161</v>
      </c>
      <c r="B77" s="3" t="s">
        <v>93</v>
      </c>
      <c r="C77" s="3">
        <v>325</v>
      </c>
      <c r="D77" s="3">
        <v>283</v>
      </c>
      <c r="E77" s="3">
        <v>257</v>
      </c>
      <c r="F77" s="3">
        <v>325</v>
      </c>
      <c r="G77" s="3">
        <v>362</v>
      </c>
      <c r="H77" s="3">
        <v>401</v>
      </c>
      <c r="I77" s="3">
        <v>204</v>
      </c>
      <c r="J77" s="3">
        <v>185</v>
      </c>
    </row>
    <row r="78" spans="1:10" x14ac:dyDescent="0.25">
      <c r="A78" s="3" t="s">
        <v>161</v>
      </c>
      <c r="B78" s="3" t="s">
        <v>94</v>
      </c>
      <c r="C78" s="3">
        <v>94</v>
      </c>
      <c r="D78" s="3">
        <v>88</v>
      </c>
      <c r="E78" s="3">
        <v>132</v>
      </c>
      <c r="F78" s="3">
        <v>73</v>
      </c>
      <c r="G78" s="3">
        <v>81</v>
      </c>
      <c r="H78" s="3">
        <v>152</v>
      </c>
      <c r="I78" s="3">
        <v>65</v>
      </c>
      <c r="J78" s="3">
        <v>92</v>
      </c>
    </row>
    <row r="79" spans="1:10" x14ac:dyDescent="0.25">
      <c r="A79" s="3" t="s">
        <v>161</v>
      </c>
      <c r="B79" s="3" t="s">
        <v>95</v>
      </c>
      <c r="C79" s="3">
        <v>48</v>
      </c>
      <c r="D79" s="3">
        <v>82</v>
      </c>
      <c r="E79" s="3">
        <v>85</v>
      </c>
      <c r="F79" s="3">
        <v>35</v>
      </c>
      <c r="G79" s="3">
        <v>26</v>
      </c>
      <c r="H79" s="3">
        <v>84</v>
      </c>
      <c r="I79" s="3">
        <v>57</v>
      </c>
      <c r="J79" s="3">
        <v>50</v>
      </c>
    </row>
    <row r="80" spans="1:10" x14ac:dyDescent="0.25">
      <c r="A80" s="3" t="s">
        <v>161</v>
      </c>
      <c r="B80" s="3" t="s">
        <v>96</v>
      </c>
      <c r="C80" s="3">
        <v>72</v>
      </c>
      <c r="D80" s="3">
        <v>103</v>
      </c>
      <c r="E80" s="3">
        <v>70</v>
      </c>
      <c r="F80" s="3">
        <v>34</v>
      </c>
      <c r="G80" s="3">
        <v>46</v>
      </c>
      <c r="H80" s="3">
        <v>52</v>
      </c>
      <c r="I80" s="3">
        <v>84</v>
      </c>
      <c r="J80" s="3">
        <v>48</v>
      </c>
    </row>
    <row r="81" spans="1:10" x14ac:dyDescent="0.25">
      <c r="A81" s="3" t="s">
        <v>161</v>
      </c>
      <c r="B81" s="3" t="s">
        <v>97</v>
      </c>
      <c r="C81" s="3">
        <v>18</v>
      </c>
      <c r="D81" s="3">
        <v>35</v>
      </c>
      <c r="E81" s="3">
        <v>27</v>
      </c>
      <c r="F81" s="3">
        <v>18</v>
      </c>
      <c r="G81" s="3">
        <v>4</v>
      </c>
      <c r="H81" s="3">
        <v>2</v>
      </c>
      <c r="I81" s="3">
        <v>17</v>
      </c>
      <c r="J81" s="3">
        <v>17</v>
      </c>
    </row>
    <row r="82" spans="1:10" x14ac:dyDescent="0.25">
      <c r="A82" s="3" t="s">
        <v>161</v>
      </c>
      <c r="B82" s="3" t="s">
        <v>98</v>
      </c>
      <c r="C82" s="3">
        <v>6</v>
      </c>
      <c r="D82" s="3">
        <v>6</v>
      </c>
      <c r="E82" s="3">
        <v>21</v>
      </c>
      <c r="F82" s="3">
        <v>28</v>
      </c>
      <c r="G82" s="3">
        <v>43</v>
      </c>
      <c r="H82" s="3">
        <v>71</v>
      </c>
      <c r="I82" s="3">
        <v>32</v>
      </c>
      <c r="J82" s="3">
        <v>28</v>
      </c>
    </row>
  </sheetData>
  <mergeCells count="4">
    <mergeCell ref="A5:J5"/>
    <mergeCell ref="A25:J25"/>
    <mergeCell ref="A45:J45"/>
    <mergeCell ref="A65:J65"/>
  </mergeCells>
  <pageMargins left="0.7" right="0.7" top="0.75" bottom="0.75" header="0.3" footer="0.3"/>
  <pageSetup paperSize="9" orientation="portrait" horizontalDpi="300" verticalDpi="30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J22"/>
  <sheetViews>
    <sheetView workbookViewId="0"/>
  </sheetViews>
  <sheetFormatPr baseColWidth="10" defaultColWidth="11.42578125" defaultRowHeight="15" x14ac:dyDescent="0.25"/>
  <cols>
    <col min="1" max="1" width="13.7109375" bestFit="1" customWidth="1"/>
    <col min="2" max="2" width="12.42578125" bestFit="1" customWidth="1"/>
  </cols>
  <sheetData>
    <row r="1" spans="1:10" x14ac:dyDescent="0.25">
      <c r="A1" s="5" t="str">
        <f>HYPERLINK("#'Indice'!A1", "Indice")</f>
        <v>Indice</v>
      </c>
    </row>
    <row r="2" spans="1:10" x14ac:dyDescent="0.25">
      <c r="A2" s="15" t="s">
        <v>162</v>
      </c>
    </row>
    <row r="3" spans="1:10" x14ac:dyDescent="0.25">
      <c r="A3" s="8" t="s">
        <v>156</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3" t="s">
        <v>163</v>
      </c>
      <c r="B7" s="3" t="s">
        <v>74</v>
      </c>
      <c r="C7" s="3">
        <v>231910</v>
      </c>
      <c r="D7" s="3">
        <v>214247</v>
      </c>
      <c r="E7" s="3">
        <v>194714</v>
      </c>
      <c r="F7" s="3">
        <v>191173</v>
      </c>
      <c r="G7" s="3">
        <v>166250</v>
      </c>
      <c r="H7" s="3">
        <v>159935</v>
      </c>
      <c r="I7" s="3">
        <v>131680</v>
      </c>
      <c r="J7" s="3">
        <v>120087</v>
      </c>
    </row>
    <row r="10" spans="1:10" x14ac:dyDescent="0.25">
      <c r="A10" s="31" t="s">
        <v>78</v>
      </c>
      <c r="B10" s="31"/>
      <c r="C10" s="31"/>
      <c r="D10" s="31"/>
      <c r="E10" s="31"/>
      <c r="F10" s="31"/>
      <c r="G10" s="31"/>
      <c r="H10" s="31"/>
      <c r="I10" s="31"/>
      <c r="J10" s="31"/>
    </row>
    <row r="11" spans="1:10" x14ac:dyDescent="0.25">
      <c r="A11" s="4" t="s">
        <v>64</v>
      </c>
      <c r="B11" s="4" t="s">
        <v>5</v>
      </c>
      <c r="C11" s="4" t="s">
        <v>65</v>
      </c>
      <c r="D11" s="4" t="s">
        <v>66</v>
      </c>
      <c r="E11" s="4" t="s">
        <v>67</v>
      </c>
      <c r="F11" s="4" t="s">
        <v>68</v>
      </c>
      <c r="G11" s="4" t="s">
        <v>69</v>
      </c>
      <c r="H11" s="4" t="s">
        <v>70</v>
      </c>
      <c r="I11" s="4" t="s">
        <v>71</v>
      </c>
      <c r="J11" s="4" t="s">
        <v>72</v>
      </c>
    </row>
    <row r="12" spans="1:10" x14ac:dyDescent="0.25">
      <c r="A12" s="3" t="s">
        <v>163</v>
      </c>
      <c r="B12" s="3" t="s">
        <v>74</v>
      </c>
      <c r="C12" s="3">
        <v>7831.6226204471004</v>
      </c>
      <c r="D12" s="3">
        <v>8818.4132891566696</v>
      </c>
      <c r="E12" s="3">
        <v>11279.956002037999</v>
      </c>
      <c r="F12" s="3">
        <v>11261.817109781799</v>
      </c>
      <c r="G12" s="3">
        <v>7134.0970190345597</v>
      </c>
      <c r="H12" s="3">
        <v>8167.4464011399996</v>
      </c>
      <c r="I12" s="3">
        <v>6514.2719746023204</v>
      </c>
      <c r="J12" s="3">
        <v>6798.3691317528301</v>
      </c>
    </row>
    <row r="15" spans="1:10" x14ac:dyDescent="0.25">
      <c r="A15" s="31" t="s">
        <v>79</v>
      </c>
      <c r="B15" s="31"/>
      <c r="C15" s="31"/>
      <c r="D15" s="31"/>
      <c r="E15" s="31"/>
      <c r="F15" s="31"/>
      <c r="G15" s="31"/>
      <c r="H15" s="31"/>
      <c r="I15" s="31"/>
      <c r="J15" s="31"/>
    </row>
    <row r="16" spans="1:10" x14ac:dyDescent="0.25">
      <c r="A16" s="4" t="s">
        <v>64</v>
      </c>
      <c r="B16" s="4" t="s">
        <v>5</v>
      </c>
      <c r="C16" s="4" t="s">
        <v>65</v>
      </c>
      <c r="D16" s="4" t="s">
        <v>66</v>
      </c>
      <c r="E16" s="4" t="s">
        <v>67</v>
      </c>
      <c r="F16" s="4" t="s">
        <v>68</v>
      </c>
      <c r="G16" s="4" t="s">
        <v>69</v>
      </c>
      <c r="H16" s="4" t="s">
        <v>70</v>
      </c>
      <c r="I16" s="4" t="s">
        <v>71</v>
      </c>
      <c r="J16" s="4" t="s">
        <v>72</v>
      </c>
    </row>
    <row r="17" spans="1:10" x14ac:dyDescent="0.25">
      <c r="A17" s="3" t="s">
        <v>163</v>
      </c>
      <c r="B17" s="3" t="s">
        <v>74</v>
      </c>
      <c r="C17" s="3">
        <v>4431116</v>
      </c>
      <c r="D17" s="3">
        <v>4785262</v>
      </c>
      <c r="E17" s="3">
        <v>5097894</v>
      </c>
      <c r="F17" s="3">
        <v>5420697</v>
      </c>
      <c r="G17" s="3">
        <v>5640904</v>
      </c>
      <c r="H17" s="3">
        <v>5997742</v>
      </c>
      <c r="I17" s="3">
        <v>6635271</v>
      </c>
      <c r="J17" s="3">
        <v>6998093</v>
      </c>
    </row>
    <row r="20" spans="1:10" x14ac:dyDescent="0.25">
      <c r="A20" s="31" t="s">
        <v>80</v>
      </c>
      <c r="B20" s="31"/>
      <c r="C20" s="31"/>
      <c r="D20" s="31"/>
      <c r="E20" s="31"/>
      <c r="F20" s="31"/>
      <c r="G20" s="31"/>
      <c r="H20" s="31"/>
      <c r="I20" s="31"/>
      <c r="J20" s="31"/>
    </row>
    <row r="21" spans="1:10" x14ac:dyDescent="0.25">
      <c r="A21" s="4" t="s">
        <v>64</v>
      </c>
      <c r="B21" s="4" t="s">
        <v>5</v>
      </c>
      <c r="C21" s="4" t="s">
        <v>65</v>
      </c>
      <c r="D21" s="4" t="s">
        <v>66</v>
      </c>
      <c r="E21" s="4" t="s">
        <v>67</v>
      </c>
      <c r="F21" s="4" t="s">
        <v>68</v>
      </c>
      <c r="G21" s="4" t="s">
        <v>69</v>
      </c>
      <c r="H21" s="4" t="s">
        <v>70</v>
      </c>
      <c r="I21" s="4" t="s">
        <v>71</v>
      </c>
      <c r="J21" s="4" t="s">
        <v>72</v>
      </c>
    </row>
    <row r="22" spans="1:10" x14ac:dyDescent="0.25">
      <c r="A22" s="3" t="s">
        <v>163</v>
      </c>
      <c r="B22" s="3" t="s">
        <v>74</v>
      </c>
      <c r="C22" s="3">
        <v>73658</v>
      </c>
      <c r="D22" s="3">
        <v>71460</v>
      </c>
      <c r="E22" s="3">
        <v>59084</v>
      </c>
      <c r="F22" s="3">
        <v>66725</v>
      </c>
      <c r="G22" s="3">
        <v>83887</v>
      </c>
      <c r="H22" s="3">
        <v>70948</v>
      </c>
      <c r="I22" s="3">
        <v>62911</v>
      </c>
      <c r="J22" s="3">
        <v>72056</v>
      </c>
    </row>
  </sheetData>
  <mergeCells count="4">
    <mergeCell ref="A5:J5"/>
    <mergeCell ref="A10:J10"/>
    <mergeCell ref="A15:J15"/>
    <mergeCell ref="A20:J20"/>
  </mergeCells>
  <pageMargins left="0.7" right="0.7" top="0.75" bottom="0.75" header="0.3" footer="0.3"/>
  <pageSetup paperSize="9" orientation="portrait" horizontalDpi="300" verticalDpi="30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J82"/>
  <sheetViews>
    <sheetView workbookViewId="0"/>
  </sheetViews>
  <sheetFormatPr baseColWidth="10" defaultColWidth="11.42578125" defaultRowHeight="15" x14ac:dyDescent="0.25"/>
  <cols>
    <col min="1" max="1" width="13.7109375" bestFit="1" customWidth="1"/>
    <col min="2" max="2" width="40.42578125" bestFit="1" customWidth="1"/>
  </cols>
  <sheetData>
    <row r="1" spans="1:10" x14ac:dyDescent="0.25">
      <c r="A1" s="5" t="str">
        <f>HYPERLINK("#'Indice'!A1", "Indice")</f>
        <v>Indice</v>
      </c>
    </row>
    <row r="2" spans="1:10" x14ac:dyDescent="0.25">
      <c r="A2" s="15" t="s">
        <v>162</v>
      </c>
    </row>
    <row r="3" spans="1:10" x14ac:dyDescent="0.25">
      <c r="A3" s="8" t="s">
        <v>156</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3" t="s">
        <v>163</v>
      </c>
      <c r="B7" s="3" t="s">
        <v>83</v>
      </c>
      <c r="C7" s="3">
        <v>4020</v>
      </c>
      <c r="D7" s="3">
        <v>2775</v>
      </c>
      <c r="E7" s="3">
        <v>2702</v>
      </c>
      <c r="F7" s="3">
        <v>2937</v>
      </c>
      <c r="G7" s="3">
        <v>1844</v>
      </c>
      <c r="H7" s="3">
        <v>1203</v>
      </c>
      <c r="I7" s="3">
        <v>1197</v>
      </c>
      <c r="J7" s="3">
        <v>1426</v>
      </c>
    </row>
    <row r="8" spans="1:10" x14ac:dyDescent="0.25">
      <c r="A8" s="3" t="s">
        <v>163</v>
      </c>
      <c r="B8" s="3" t="s">
        <v>84</v>
      </c>
      <c r="C8" s="3">
        <v>5522</v>
      </c>
      <c r="D8" s="3">
        <v>3763</v>
      </c>
      <c r="E8" s="3">
        <v>4954</v>
      </c>
      <c r="F8" s="3">
        <v>4003</v>
      </c>
      <c r="G8" s="3">
        <v>3721</v>
      </c>
      <c r="H8" s="3">
        <v>3630</v>
      </c>
      <c r="I8" s="3">
        <v>3152</v>
      </c>
      <c r="J8" s="3">
        <v>3366</v>
      </c>
    </row>
    <row r="9" spans="1:10" x14ac:dyDescent="0.25">
      <c r="A9" s="3" t="s">
        <v>163</v>
      </c>
      <c r="B9" s="3" t="s">
        <v>85</v>
      </c>
      <c r="C9" s="3">
        <v>10409</v>
      </c>
      <c r="D9" s="3">
        <v>11457</v>
      </c>
      <c r="E9" s="3">
        <v>8532</v>
      </c>
      <c r="F9" s="3">
        <v>6391</v>
      </c>
      <c r="G9" s="3">
        <v>5505</v>
      </c>
      <c r="H9" s="3">
        <v>4282</v>
      </c>
      <c r="I9" s="3">
        <v>4044</v>
      </c>
      <c r="J9" s="3">
        <v>3304</v>
      </c>
    </row>
    <row r="10" spans="1:10" x14ac:dyDescent="0.25">
      <c r="A10" s="3" t="s">
        <v>163</v>
      </c>
      <c r="B10" s="3" t="s">
        <v>86</v>
      </c>
      <c r="C10" s="3">
        <v>4742</v>
      </c>
      <c r="D10" s="3">
        <v>4002</v>
      </c>
      <c r="E10" s="3">
        <v>3708</v>
      </c>
      <c r="F10" s="3">
        <v>3622</v>
      </c>
      <c r="G10" s="3">
        <v>3246</v>
      </c>
      <c r="H10" s="3">
        <v>2702</v>
      </c>
      <c r="I10" s="3">
        <v>2147</v>
      </c>
      <c r="J10" s="3">
        <v>1846</v>
      </c>
    </row>
    <row r="11" spans="1:10" x14ac:dyDescent="0.25">
      <c r="A11" s="3" t="s">
        <v>163</v>
      </c>
      <c r="B11" s="3" t="s">
        <v>87</v>
      </c>
      <c r="C11" s="3">
        <v>14533</v>
      </c>
      <c r="D11" s="3">
        <v>9204</v>
      </c>
      <c r="E11" s="3">
        <v>11816</v>
      </c>
      <c r="F11" s="3">
        <v>8631</v>
      </c>
      <c r="G11" s="3">
        <v>7037</v>
      </c>
      <c r="H11" s="3">
        <v>6803</v>
      </c>
      <c r="I11" s="3">
        <v>4335</v>
      </c>
      <c r="J11" s="3">
        <v>4057</v>
      </c>
    </row>
    <row r="12" spans="1:10" x14ac:dyDescent="0.25">
      <c r="A12" s="3" t="s">
        <v>163</v>
      </c>
      <c r="B12" s="3" t="s">
        <v>88</v>
      </c>
      <c r="C12" s="3">
        <v>26169</v>
      </c>
      <c r="D12" s="3">
        <v>20068</v>
      </c>
      <c r="E12" s="3">
        <v>16031</v>
      </c>
      <c r="F12" s="3">
        <v>16370</v>
      </c>
      <c r="G12" s="3">
        <v>13565</v>
      </c>
      <c r="H12" s="3">
        <v>15872</v>
      </c>
      <c r="I12" s="3">
        <v>10593</v>
      </c>
      <c r="J12" s="3">
        <v>9600</v>
      </c>
    </row>
    <row r="13" spans="1:10" x14ac:dyDescent="0.25">
      <c r="A13" s="3" t="s">
        <v>163</v>
      </c>
      <c r="B13" s="3" t="s">
        <v>89</v>
      </c>
      <c r="C13" s="3">
        <v>90596</v>
      </c>
      <c r="D13" s="3">
        <v>94176</v>
      </c>
      <c r="E13" s="3">
        <v>82292</v>
      </c>
      <c r="F13" s="3">
        <v>83707</v>
      </c>
      <c r="G13" s="3">
        <v>81299</v>
      </c>
      <c r="H13" s="3">
        <v>83065</v>
      </c>
      <c r="I13" s="3">
        <v>72612</v>
      </c>
      <c r="J13" s="3">
        <v>66776</v>
      </c>
    </row>
    <row r="14" spans="1:10" x14ac:dyDescent="0.25">
      <c r="A14" s="3" t="s">
        <v>163</v>
      </c>
      <c r="B14" s="3" t="s">
        <v>90</v>
      </c>
      <c r="C14" s="3">
        <v>9715</v>
      </c>
      <c r="D14" s="3">
        <v>11973</v>
      </c>
      <c r="E14" s="3">
        <v>8794</v>
      </c>
      <c r="F14" s="3">
        <v>7768</v>
      </c>
      <c r="G14" s="3">
        <v>7111</v>
      </c>
      <c r="H14" s="3">
        <v>6873</v>
      </c>
      <c r="I14" s="3">
        <v>4115</v>
      </c>
      <c r="J14" s="3">
        <v>5665</v>
      </c>
    </row>
    <row r="15" spans="1:10" x14ac:dyDescent="0.25">
      <c r="A15" s="3" t="s">
        <v>163</v>
      </c>
      <c r="B15" s="3" t="s">
        <v>91</v>
      </c>
      <c r="C15" s="3">
        <v>11928</v>
      </c>
      <c r="D15" s="3">
        <v>11760</v>
      </c>
      <c r="E15" s="3">
        <v>12859</v>
      </c>
      <c r="F15" s="3">
        <v>10544</v>
      </c>
      <c r="G15" s="3">
        <v>9352</v>
      </c>
      <c r="H15" s="3">
        <v>6409</v>
      </c>
      <c r="I15" s="3">
        <v>7876</v>
      </c>
      <c r="J15" s="3">
        <v>5398</v>
      </c>
    </row>
    <row r="16" spans="1:10" x14ac:dyDescent="0.25">
      <c r="A16" s="3" t="s">
        <v>163</v>
      </c>
      <c r="B16" s="3" t="s">
        <v>92</v>
      </c>
      <c r="C16" s="3"/>
      <c r="D16" s="3"/>
      <c r="E16" s="3"/>
      <c r="F16" s="3"/>
      <c r="G16" s="3"/>
      <c r="H16" s="3">
        <v>2665</v>
      </c>
      <c r="I16" s="3">
        <v>1669</v>
      </c>
      <c r="J16" s="3">
        <v>2175</v>
      </c>
    </row>
    <row r="17" spans="1:10" x14ac:dyDescent="0.25">
      <c r="A17" s="3" t="s">
        <v>163</v>
      </c>
      <c r="B17" s="3" t="s">
        <v>93</v>
      </c>
      <c r="C17" s="3">
        <v>27680</v>
      </c>
      <c r="D17" s="3">
        <v>20936</v>
      </c>
      <c r="E17" s="3">
        <v>22841</v>
      </c>
      <c r="F17" s="3">
        <v>23995</v>
      </c>
      <c r="G17" s="3">
        <v>15238</v>
      </c>
      <c r="H17" s="3">
        <v>9792</v>
      </c>
      <c r="I17" s="3">
        <v>7355</v>
      </c>
      <c r="J17" s="3">
        <v>5625</v>
      </c>
    </row>
    <row r="18" spans="1:10" x14ac:dyDescent="0.25">
      <c r="A18" s="3" t="s">
        <v>163</v>
      </c>
      <c r="B18" s="3" t="s">
        <v>94</v>
      </c>
      <c r="C18" s="3">
        <v>12123</v>
      </c>
      <c r="D18" s="3">
        <v>8262</v>
      </c>
      <c r="E18" s="3">
        <v>8662</v>
      </c>
      <c r="F18" s="3">
        <v>9928</v>
      </c>
      <c r="G18" s="3">
        <v>8972</v>
      </c>
      <c r="H18" s="3">
        <v>7369</v>
      </c>
      <c r="I18" s="3">
        <v>5913</v>
      </c>
      <c r="J18" s="3">
        <v>4630</v>
      </c>
    </row>
    <row r="19" spans="1:10" x14ac:dyDescent="0.25">
      <c r="A19" s="3" t="s">
        <v>163</v>
      </c>
      <c r="B19" s="3" t="s">
        <v>95</v>
      </c>
      <c r="C19" s="3">
        <v>3293</v>
      </c>
      <c r="D19" s="3">
        <v>5614</v>
      </c>
      <c r="E19" s="3">
        <v>3970</v>
      </c>
      <c r="F19" s="3">
        <v>3349</v>
      </c>
      <c r="G19" s="3">
        <v>3095</v>
      </c>
      <c r="H19" s="3">
        <v>1866</v>
      </c>
      <c r="I19" s="3">
        <v>1647</v>
      </c>
      <c r="J19" s="3">
        <v>2037</v>
      </c>
    </row>
    <row r="20" spans="1:10" x14ac:dyDescent="0.25">
      <c r="A20" s="3" t="s">
        <v>163</v>
      </c>
      <c r="B20" s="3" t="s">
        <v>96</v>
      </c>
      <c r="C20" s="3">
        <v>9322</v>
      </c>
      <c r="D20" s="3">
        <v>7441</v>
      </c>
      <c r="E20" s="3">
        <v>5337</v>
      </c>
      <c r="F20" s="3">
        <v>7504</v>
      </c>
      <c r="G20" s="3">
        <v>5399</v>
      </c>
      <c r="H20" s="3">
        <v>6034</v>
      </c>
      <c r="I20" s="3">
        <v>4104</v>
      </c>
      <c r="J20" s="3">
        <v>3196</v>
      </c>
    </row>
    <row r="21" spans="1:10" x14ac:dyDescent="0.25">
      <c r="A21" s="3" t="s">
        <v>163</v>
      </c>
      <c r="B21" s="3" t="s">
        <v>97</v>
      </c>
      <c r="C21" s="3">
        <v>848</v>
      </c>
      <c r="D21" s="3">
        <v>1077</v>
      </c>
      <c r="E21" s="3">
        <v>940</v>
      </c>
      <c r="F21" s="3">
        <v>1007</v>
      </c>
      <c r="G21" s="3">
        <v>360</v>
      </c>
      <c r="H21" s="3">
        <v>345</v>
      </c>
      <c r="I21" s="3">
        <v>277</v>
      </c>
      <c r="J21" s="3">
        <v>424</v>
      </c>
    </row>
    <row r="22" spans="1:10" x14ac:dyDescent="0.25">
      <c r="A22" s="3" t="s">
        <v>163</v>
      </c>
      <c r="B22" s="3" t="s">
        <v>98</v>
      </c>
      <c r="C22" s="3">
        <v>1010</v>
      </c>
      <c r="D22" s="3">
        <v>1739</v>
      </c>
      <c r="E22" s="3">
        <v>1276</v>
      </c>
      <c r="F22" s="3">
        <v>1417</v>
      </c>
      <c r="G22" s="3">
        <v>506</v>
      </c>
      <c r="H22" s="3">
        <v>1025</v>
      </c>
      <c r="I22" s="3">
        <v>644</v>
      </c>
      <c r="J22" s="3">
        <v>562</v>
      </c>
    </row>
    <row r="25" spans="1:10" x14ac:dyDescent="0.25">
      <c r="A25" s="31" t="s">
        <v>78</v>
      </c>
      <c r="B25" s="31"/>
      <c r="C25" s="31"/>
      <c r="D25" s="31"/>
      <c r="E25" s="31"/>
      <c r="F25" s="31"/>
      <c r="G25" s="31"/>
      <c r="H25" s="31"/>
      <c r="I25" s="31"/>
      <c r="J25" s="31"/>
    </row>
    <row r="26" spans="1:10" x14ac:dyDescent="0.25">
      <c r="A26" s="4" t="s">
        <v>64</v>
      </c>
      <c r="B26" s="4" t="s">
        <v>5</v>
      </c>
      <c r="C26" s="4" t="s">
        <v>65</v>
      </c>
      <c r="D26" s="4" t="s">
        <v>66</v>
      </c>
      <c r="E26" s="4" t="s">
        <v>67</v>
      </c>
      <c r="F26" s="4" t="s">
        <v>68</v>
      </c>
      <c r="G26" s="4" t="s">
        <v>69</v>
      </c>
      <c r="H26" s="4" t="s">
        <v>70</v>
      </c>
      <c r="I26" s="4" t="s">
        <v>71</v>
      </c>
      <c r="J26" s="4" t="s">
        <v>72</v>
      </c>
    </row>
    <row r="27" spans="1:10" x14ac:dyDescent="0.25">
      <c r="A27" s="3" t="s">
        <v>163</v>
      </c>
      <c r="B27" s="3" t="s">
        <v>83</v>
      </c>
      <c r="C27" s="3">
        <v>1132.3981190376501</v>
      </c>
      <c r="D27" s="3">
        <v>679.80897176724397</v>
      </c>
      <c r="E27" s="3">
        <v>541.534653278767</v>
      </c>
      <c r="F27" s="3">
        <v>368.30654933861001</v>
      </c>
      <c r="G27" s="3">
        <v>480.307366866954</v>
      </c>
      <c r="H27" s="3">
        <v>283.82963874441901</v>
      </c>
      <c r="I27" s="3">
        <v>285.569256048336</v>
      </c>
      <c r="J27" s="3">
        <v>280.94131581965399</v>
      </c>
    </row>
    <row r="28" spans="1:10" x14ac:dyDescent="0.25">
      <c r="A28" s="3" t="s">
        <v>163</v>
      </c>
      <c r="B28" s="3" t="s">
        <v>84</v>
      </c>
      <c r="C28" s="3">
        <v>1261.18601116644</v>
      </c>
      <c r="D28" s="3">
        <v>1852.92918255274</v>
      </c>
      <c r="E28" s="3">
        <v>557.14697342801696</v>
      </c>
      <c r="F28" s="3">
        <v>470.56021822114502</v>
      </c>
      <c r="G28" s="3">
        <v>760.64551729095797</v>
      </c>
      <c r="H28" s="3">
        <v>562.39725307852495</v>
      </c>
      <c r="I28" s="3">
        <v>496.91879187075</v>
      </c>
      <c r="J28" s="3">
        <v>557.10416585724295</v>
      </c>
    </row>
    <row r="29" spans="1:10" x14ac:dyDescent="0.25">
      <c r="A29" s="3" t="s">
        <v>163</v>
      </c>
      <c r="B29" s="3" t="s">
        <v>85</v>
      </c>
      <c r="C29" s="3">
        <v>2331.8714996021099</v>
      </c>
      <c r="D29" s="3">
        <v>2791.3426493262</v>
      </c>
      <c r="E29" s="3">
        <v>1039.41969750103</v>
      </c>
      <c r="F29" s="3">
        <v>1087.76595726184</v>
      </c>
      <c r="G29" s="3">
        <v>1069.1510293316501</v>
      </c>
      <c r="H29" s="3">
        <v>1044.2608308251799</v>
      </c>
      <c r="I29" s="3">
        <v>798.27829885588301</v>
      </c>
      <c r="J29" s="3">
        <v>776.71777631668897</v>
      </c>
    </row>
    <row r="30" spans="1:10" x14ac:dyDescent="0.25">
      <c r="A30" s="3" t="s">
        <v>163</v>
      </c>
      <c r="B30" s="3" t="s">
        <v>86</v>
      </c>
      <c r="C30" s="3">
        <v>1181.93314758829</v>
      </c>
      <c r="D30" s="3">
        <v>765.39303525228104</v>
      </c>
      <c r="E30" s="3">
        <v>398.592842593375</v>
      </c>
      <c r="F30" s="3">
        <v>545.73062559179505</v>
      </c>
      <c r="G30" s="3">
        <v>411.22265334456301</v>
      </c>
      <c r="H30" s="3">
        <v>681.01889352156297</v>
      </c>
      <c r="I30" s="3">
        <v>435.01986818338003</v>
      </c>
      <c r="J30" s="3">
        <v>390.53923490182802</v>
      </c>
    </row>
    <row r="31" spans="1:10" x14ac:dyDescent="0.25">
      <c r="A31" s="3" t="s">
        <v>163</v>
      </c>
      <c r="B31" s="3" t="s">
        <v>87</v>
      </c>
      <c r="C31" s="3">
        <v>2319.0247689099301</v>
      </c>
      <c r="D31" s="3">
        <v>1450.9088682158001</v>
      </c>
      <c r="E31" s="3">
        <v>1734.8481881509799</v>
      </c>
      <c r="F31" s="3">
        <v>1250.6269029990699</v>
      </c>
      <c r="G31" s="3">
        <v>868.621299994217</v>
      </c>
      <c r="H31" s="3">
        <v>993.34446622077098</v>
      </c>
      <c r="I31" s="3">
        <v>1249.5806048079</v>
      </c>
      <c r="J31" s="3">
        <v>777.75424882578602</v>
      </c>
    </row>
    <row r="32" spans="1:10" x14ac:dyDescent="0.25">
      <c r="A32" s="3" t="s">
        <v>163</v>
      </c>
      <c r="B32" s="3" t="s">
        <v>88</v>
      </c>
      <c r="C32" s="3">
        <v>2751.7769502780702</v>
      </c>
      <c r="D32" s="3">
        <v>2640.7723397935702</v>
      </c>
      <c r="E32" s="3">
        <v>2342.2216796672501</v>
      </c>
      <c r="F32" s="3">
        <v>1880.9340109258601</v>
      </c>
      <c r="G32" s="3">
        <v>1264.6836887331001</v>
      </c>
      <c r="H32" s="3">
        <v>2454.7546859623199</v>
      </c>
      <c r="I32" s="3">
        <v>1512.6359227738501</v>
      </c>
      <c r="J32" s="3">
        <v>1436.80187821142</v>
      </c>
    </row>
    <row r="33" spans="1:10" x14ac:dyDescent="0.25">
      <c r="A33" s="3" t="s">
        <v>163</v>
      </c>
      <c r="B33" s="3" t="s">
        <v>89</v>
      </c>
      <c r="C33" s="3">
        <v>5118.96968099281</v>
      </c>
      <c r="D33" s="3">
        <v>6087.3941152997804</v>
      </c>
      <c r="E33" s="3">
        <v>8816.0730011946507</v>
      </c>
      <c r="F33" s="3">
        <v>7365.6736234712598</v>
      </c>
      <c r="G33" s="3">
        <v>6337.3769499231703</v>
      </c>
      <c r="H33" s="3">
        <v>7225.5390789589501</v>
      </c>
      <c r="I33" s="3">
        <v>5626.31038775249</v>
      </c>
      <c r="J33" s="3">
        <v>6211.7755722347802</v>
      </c>
    </row>
    <row r="34" spans="1:10" x14ac:dyDescent="0.25">
      <c r="A34" s="3" t="s">
        <v>163</v>
      </c>
      <c r="B34" s="3" t="s">
        <v>90</v>
      </c>
      <c r="C34" s="3">
        <v>1040.64741994477</v>
      </c>
      <c r="D34" s="3">
        <v>2376.82294537797</v>
      </c>
      <c r="E34" s="3">
        <v>1447.01902597667</v>
      </c>
      <c r="F34" s="3">
        <v>799.20365874044501</v>
      </c>
      <c r="G34" s="3">
        <v>794.71367983265804</v>
      </c>
      <c r="H34" s="3">
        <v>953.60603477810298</v>
      </c>
      <c r="I34" s="3">
        <v>706.70963593530405</v>
      </c>
      <c r="J34" s="3">
        <v>1038.5451379696101</v>
      </c>
    </row>
    <row r="35" spans="1:10" x14ac:dyDescent="0.25">
      <c r="A35" s="3" t="s">
        <v>163</v>
      </c>
      <c r="B35" s="3" t="s">
        <v>91</v>
      </c>
      <c r="C35" s="3">
        <v>1241.1477397265801</v>
      </c>
      <c r="D35" s="3">
        <v>2236.5077049466499</v>
      </c>
      <c r="E35" s="3">
        <v>1367.76723434922</v>
      </c>
      <c r="F35" s="3">
        <v>1536.02725515253</v>
      </c>
      <c r="G35" s="3">
        <v>1168.2124959588</v>
      </c>
      <c r="H35" s="3">
        <v>883.21966294316996</v>
      </c>
      <c r="I35" s="3">
        <v>1609.4180912719301</v>
      </c>
      <c r="J35" s="3">
        <v>782.55936224902496</v>
      </c>
    </row>
    <row r="36" spans="1:10" x14ac:dyDescent="0.25">
      <c r="A36" s="3" t="s">
        <v>163</v>
      </c>
      <c r="B36" s="3" t="s">
        <v>92</v>
      </c>
      <c r="C36" s="3"/>
      <c r="D36" s="3"/>
      <c r="E36" s="3"/>
      <c r="F36" s="3"/>
      <c r="G36" s="3"/>
      <c r="H36" s="3">
        <v>570.25044205740596</v>
      </c>
      <c r="I36" s="3">
        <v>414.83370162030002</v>
      </c>
      <c r="J36" s="3">
        <v>463.13210046445698</v>
      </c>
    </row>
    <row r="37" spans="1:10" x14ac:dyDescent="0.25">
      <c r="A37" s="3" t="s">
        <v>163</v>
      </c>
      <c r="B37" s="3" t="s">
        <v>93</v>
      </c>
      <c r="C37" s="3">
        <v>2326.9295404920499</v>
      </c>
      <c r="D37" s="3">
        <v>1740.1394829502001</v>
      </c>
      <c r="E37" s="3">
        <v>5629.51078429275</v>
      </c>
      <c r="F37" s="3">
        <v>7740.4660853776504</v>
      </c>
      <c r="G37" s="3">
        <v>1403.23262292803</v>
      </c>
      <c r="H37" s="3">
        <v>1252.1323523584699</v>
      </c>
      <c r="I37" s="3">
        <v>1030.69059817072</v>
      </c>
      <c r="J37" s="3">
        <v>872.78434563709095</v>
      </c>
    </row>
    <row r="38" spans="1:10" x14ac:dyDescent="0.25">
      <c r="A38" s="3" t="s">
        <v>163</v>
      </c>
      <c r="B38" s="3" t="s">
        <v>94</v>
      </c>
      <c r="C38" s="3">
        <v>1358.3184213756899</v>
      </c>
      <c r="D38" s="3">
        <v>1231.8242649993799</v>
      </c>
      <c r="E38" s="3">
        <v>1408.85505323967</v>
      </c>
      <c r="F38" s="3">
        <v>1165.2882077592899</v>
      </c>
      <c r="G38" s="3">
        <v>1195.98918844983</v>
      </c>
      <c r="H38" s="3">
        <v>991.29778573342901</v>
      </c>
      <c r="I38" s="3">
        <v>862.78819891702096</v>
      </c>
      <c r="J38" s="3">
        <v>771.39811141433597</v>
      </c>
    </row>
    <row r="39" spans="1:10" x14ac:dyDescent="0.25">
      <c r="A39" s="3" t="s">
        <v>163</v>
      </c>
      <c r="B39" s="3" t="s">
        <v>95</v>
      </c>
      <c r="C39" s="3">
        <v>606.89360810013102</v>
      </c>
      <c r="D39" s="3">
        <v>1304.1801236300901</v>
      </c>
      <c r="E39" s="3">
        <v>509.37034329074999</v>
      </c>
      <c r="F39" s="3">
        <v>391.66568794203903</v>
      </c>
      <c r="G39" s="3">
        <v>513.75357257476401</v>
      </c>
      <c r="H39" s="3">
        <v>293.05416098366697</v>
      </c>
      <c r="I39" s="3">
        <v>307.35714839038098</v>
      </c>
      <c r="J39" s="3">
        <v>372.35125382185902</v>
      </c>
    </row>
    <row r="40" spans="1:10" x14ac:dyDescent="0.25">
      <c r="A40" s="3" t="s">
        <v>163</v>
      </c>
      <c r="B40" s="3" t="s">
        <v>96</v>
      </c>
      <c r="C40" s="3">
        <v>1440.97647692956</v>
      </c>
      <c r="D40" s="3">
        <v>1091.6429612111799</v>
      </c>
      <c r="E40" s="3">
        <v>1047.36805758015</v>
      </c>
      <c r="F40" s="3">
        <v>993.45408280728498</v>
      </c>
      <c r="G40" s="3">
        <v>755.93345223671997</v>
      </c>
      <c r="H40" s="3">
        <v>894.90352045590396</v>
      </c>
      <c r="I40" s="3">
        <v>760.22961443676104</v>
      </c>
      <c r="J40" s="3">
        <v>613.30270502969097</v>
      </c>
    </row>
    <row r="41" spans="1:10" x14ac:dyDescent="0.25">
      <c r="A41" s="3" t="s">
        <v>163</v>
      </c>
      <c r="B41" s="3" t="s">
        <v>97</v>
      </c>
      <c r="C41" s="3">
        <v>234.40801830914199</v>
      </c>
      <c r="D41" s="3">
        <v>220.60077062422101</v>
      </c>
      <c r="E41" s="3">
        <v>297.74023513634802</v>
      </c>
      <c r="F41" s="3">
        <v>236.04639789834599</v>
      </c>
      <c r="G41" s="3">
        <v>104.732675576123</v>
      </c>
      <c r="H41" s="3">
        <v>94.085320954161702</v>
      </c>
      <c r="I41" s="3">
        <v>79.641961962668603</v>
      </c>
      <c r="J41" s="3">
        <v>133.37838066865399</v>
      </c>
    </row>
    <row r="42" spans="1:10" x14ac:dyDescent="0.25">
      <c r="A42" s="3" t="s">
        <v>163</v>
      </c>
      <c r="B42" s="3" t="s">
        <v>98</v>
      </c>
      <c r="C42" s="3">
        <v>300.16451838156701</v>
      </c>
      <c r="D42" s="3">
        <v>1103.7927039681599</v>
      </c>
      <c r="E42" s="3">
        <v>299.36395537502102</v>
      </c>
      <c r="F42" s="3">
        <v>410.33399262947501</v>
      </c>
      <c r="G42" s="3">
        <v>124.546617778244</v>
      </c>
      <c r="H42" s="3">
        <v>272.71917791017199</v>
      </c>
      <c r="I42" s="3">
        <v>169.24547350824599</v>
      </c>
      <c r="J42" s="3">
        <v>149.70568428591599</v>
      </c>
    </row>
    <row r="45" spans="1:10" x14ac:dyDescent="0.25">
      <c r="A45" s="31" t="s">
        <v>79</v>
      </c>
      <c r="B45" s="31"/>
      <c r="C45" s="31"/>
      <c r="D45" s="31"/>
      <c r="E45" s="31"/>
      <c r="F45" s="31"/>
      <c r="G45" s="31"/>
      <c r="H45" s="31"/>
      <c r="I45" s="31"/>
      <c r="J45" s="31"/>
    </row>
    <row r="46" spans="1:10" x14ac:dyDescent="0.25">
      <c r="A46" s="4" t="s">
        <v>64</v>
      </c>
      <c r="B46" s="4" t="s">
        <v>5</v>
      </c>
      <c r="C46" s="4" t="s">
        <v>65</v>
      </c>
      <c r="D46" s="4" t="s">
        <v>66</v>
      </c>
      <c r="E46" s="4" t="s">
        <v>67</v>
      </c>
      <c r="F46" s="4" t="s">
        <v>68</v>
      </c>
      <c r="G46" s="4" t="s">
        <v>69</v>
      </c>
      <c r="H46" s="4" t="s">
        <v>70</v>
      </c>
      <c r="I46" s="4" t="s">
        <v>71</v>
      </c>
      <c r="J46" s="4" t="s">
        <v>72</v>
      </c>
    </row>
    <row r="47" spans="1:10" x14ac:dyDescent="0.25">
      <c r="A47" s="3" t="s">
        <v>163</v>
      </c>
      <c r="B47" s="3" t="s">
        <v>83</v>
      </c>
      <c r="C47" s="3">
        <v>49935</v>
      </c>
      <c r="D47" s="3">
        <v>54124</v>
      </c>
      <c r="E47" s="3">
        <v>61167</v>
      </c>
      <c r="F47" s="3">
        <v>67015</v>
      </c>
      <c r="G47" s="3">
        <v>72164</v>
      </c>
      <c r="H47" s="3">
        <v>77985</v>
      </c>
      <c r="I47" s="3">
        <v>81297</v>
      </c>
      <c r="J47" s="3">
        <v>86757</v>
      </c>
    </row>
    <row r="48" spans="1:10" x14ac:dyDescent="0.25">
      <c r="A48" s="3" t="s">
        <v>163</v>
      </c>
      <c r="B48" s="3" t="s">
        <v>84</v>
      </c>
      <c r="C48" s="3">
        <v>73464</v>
      </c>
      <c r="D48" s="3">
        <v>78895</v>
      </c>
      <c r="E48" s="3">
        <v>82785</v>
      </c>
      <c r="F48" s="3">
        <v>90169</v>
      </c>
      <c r="G48" s="3">
        <v>100678</v>
      </c>
      <c r="H48" s="3">
        <v>101481</v>
      </c>
      <c r="I48" s="3">
        <v>124877</v>
      </c>
      <c r="J48" s="3">
        <v>128988</v>
      </c>
    </row>
    <row r="49" spans="1:10" x14ac:dyDescent="0.25">
      <c r="A49" s="3" t="s">
        <v>163</v>
      </c>
      <c r="B49" s="3" t="s">
        <v>85</v>
      </c>
      <c r="C49" s="3">
        <v>130526</v>
      </c>
      <c r="D49" s="3">
        <v>131577</v>
      </c>
      <c r="E49" s="3">
        <v>153637</v>
      </c>
      <c r="F49" s="3">
        <v>161157</v>
      </c>
      <c r="G49" s="3">
        <v>180442</v>
      </c>
      <c r="H49" s="3">
        <v>202549</v>
      </c>
      <c r="I49" s="3">
        <v>225841</v>
      </c>
      <c r="J49" s="3">
        <v>244373</v>
      </c>
    </row>
    <row r="50" spans="1:10" x14ac:dyDescent="0.25">
      <c r="A50" s="3" t="s">
        <v>163</v>
      </c>
      <c r="B50" s="3" t="s">
        <v>86</v>
      </c>
      <c r="C50" s="3">
        <v>71353</v>
      </c>
      <c r="D50" s="3">
        <v>72984</v>
      </c>
      <c r="E50" s="3">
        <v>83195</v>
      </c>
      <c r="F50" s="3">
        <v>85028</v>
      </c>
      <c r="G50" s="3">
        <v>87587</v>
      </c>
      <c r="H50" s="3">
        <v>97677</v>
      </c>
      <c r="I50" s="3">
        <v>103846</v>
      </c>
      <c r="J50" s="3">
        <v>113570</v>
      </c>
    </row>
    <row r="51" spans="1:10" x14ac:dyDescent="0.25">
      <c r="A51" s="3" t="s">
        <v>163</v>
      </c>
      <c r="B51" s="3" t="s">
        <v>87</v>
      </c>
      <c r="C51" s="3">
        <v>173385</v>
      </c>
      <c r="D51" s="3">
        <v>201754</v>
      </c>
      <c r="E51" s="3">
        <v>206556</v>
      </c>
      <c r="F51" s="3">
        <v>210831</v>
      </c>
      <c r="G51" s="3">
        <v>230778</v>
      </c>
      <c r="H51" s="3">
        <v>245377</v>
      </c>
      <c r="I51" s="3">
        <v>278443</v>
      </c>
      <c r="J51" s="3">
        <v>313490</v>
      </c>
    </row>
    <row r="52" spans="1:10" x14ac:dyDescent="0.25">
      <c r="A52" s="3" t="s">
        <v>163</v>
      </c>
      <c r="B52" s="3" t="s">
        <v>88</v>
      </c>
      <c r="C52" s="3">
        <v>461315</v>
      </c>
      <c r="D52" s="3">
        <v>502382</v>
      </c>
      <c r="E52" s="3">
        <v>550530</v>
      </c>
      <c r="F52" s="3">
        <v>567808</v>
      </c>
      <c r="G52" s="3">
        <v>600617</v>
      </c>
      <c r="H52" s="3">
        <v>628127</v>
      </c>
      <c r="I52" s="3">
        <v>682125</v>
      </c>
      <c r="J52" s="3">
        <v>707687</v>
      </c>
    </row>
    <row r="53" spans="1:10" x14ac:dyDescent="0.25">
      <c r="A53" s="3" t="s">
        <v>163</v>
      </c>
      <c r="B53" s="3" t="s">
        <v>89</v>
      </c>
      <c r="C53" s="3">
        <v>1782073</v>
      </c>
      <c r="D53" s="3">
        <v>1918565</v>
      </c>
      <c r="E53" s="3">
        <v>2049595</v>
      </c>
      <c r="F53" s="3">
        <v>2221927</v>
      </c>
      <c r="G53" s="3">
        <v>2249217</v>
      </c>
      <c r="H53" s="3">
        <v>2405660</v>
      </c>
      <c r="I53" s="3">
        <v>2745888</v>
      </c>
      <c r="J53" s="3">
        <v>2869925</v>
      </c>
    </row>
    <row r="54" spans="1:10" x14ac:dyDescent="0.25">
      <c r="A54" s="3" t="s">
        <v>163</v>
      </c>
      <c r="B54" s="3" t="s">
        <v>90</v>
      </c>
      <c r="C54" s="3">
        <v>232654</v>
      </c>
      <c r="D54" s="3">
        <v>252182</v>
      </c>
      <c r="E54" s="3">
        <v>267127</v>
      </c>
      <c r="F54" s="3">
        <v>282613</v>
      </c>
      <c r="G54" s="3">
        <v>297288</v>
      </c>
      <c r="H54" s="3">
        <v>312790</v>
      </c>
      <c r="I54" s="3">
        <v>348070</v>
      </c>
      <c r="J54" s="3">
        <v>369146</v>
      </c>
    </row>
    <row r="55" spans="1:10" x14ac:dyDescent="0.25">
      <c r="A55" s="3" t="s">
        <v>163</v>
      </c>
      <c r="B55" s="3" t="s">
        <v>91</v>
      </c>
      <c r="C55" s="3">
        <v>268440</v>
      </c>
      <c r="D55" s="3">
        <v>298959</v>
      </c>
      <c r="E55" s="3">
        <v>314529</v>
      </c>
      <c r="F55" s="3">
        <v>337666</v>
      </c>
      <c r="G55" s="3">
        <v>343327</v>
      </c>
      <c r="H55" s="3">
        <v>361499</v>
      </c>
      <c r="I55" s="3">
        <v>397561</v>
      </c>
      <c r="J55" s="3">
        <v>427851</v>
      </c>
    </row>
    <row r="56" spans="1:10" x14ac:dyDescent="0.25">
      <c r="A56" s="3" t="s">
        <v>163</v>
      </c>
      <c r="B56" s="3" t="s">
        <v>92</v>
      </c>
      <c r="C56" s="3"/>
      <c r="D56" s="3"/>
      <c r="E56" s="3"/>
      <c r="F56" s="3"/>
      <c r="G56" s="3"/>
      <c r="H56" s="3">
        <v>167255</v>
      </c>
      <c r="I56" s="3">
        <v>180332</v>
      </c>
      <c r="J56" s="3">
        <v>193425</v>
      </c>
    </row>
    <row r="57" spans="1:10" x14ac:dyDescent="0.25">
      <c r="A57" s="3" t="s">
        <v>163</v>
      </c>
      <c r="B57" s="3" t="s">
        <v>93</v>
      </c>
      <c r="C57" s="3">
        <v>534613</v>
      </c>
      <c r="D57" s="3">
        <v>573042</v>
      </c>
      <c r="E57" s="3">
        <v>594297</v>
      </c>
      <c r="F57" s="3">
        <v>623397</v>
      </c>
      <c r="G57" s="3">
        <v>671288</v>
      </c>
      <c r="H57" s="3">
        <v>547557</v>
      </c>
      <c r="I57" s="3">
        <v>575024</v>
      </c>
      <c r="J57" s="3">
        <v>589131</v>
      </c>
    </row>
    <row r="58" spans="1:10" x14ac:dyDescent="0.25">
      <c r="A58" s="3" t="s">
        <v>163</v>
      </c>
      <c r="B58" s="3" t="s">
        <v>94</v>
      </c>
      <c r="C58" s="3">
        <v>254870</v>
      </c>
      <c r="D58" s="3">
        <v>270472</v>
      </c>
      <c r="E58" s="3">
        <v>282787</v>
      </c>
      <c r="F58" s="3">
        <v>298931</v>
      </c>
      <c r="G58" s="3">
        <v>311049</v>
      </c>
      <c r="H58" s="3">
        <v>331246</v>
      </c>
      <c r="I58" s="3">
        <v>340741</v>
      </c>
      <c r="J58" s="3">
        <v>367063</v>
      </c>
    </row>
    <row r="59" spans="1:10" x14ac:dyDescent="0.25">
      <c r="A59" s="3" t="s">
        <v>163</v>
      </c>
      <c r="B59" s="3" t="s">
        <v>95</v>
      </c>
      <c r="C59" s="3">
        <v>101511</v>
      </c>
      <c r="D59" s="3">
        <v>112292</v>
      </c>
      <c r="E59" s="3">
        <v>115737</v>
      </c>
      <c r="F59" s="3">
        <v>124134</v>
      </c>
      <c r="G59" s="3">
        <v>127380</v>
      </c>
      <c r="H59" s="3">
        <v>132793</v>
      </c>
      <c r="I59" s="3">
        <v>141058</v>
      </c>
      <c r="J59" s="3">
        <v>148305</v>
      </c>
    </row>
    <row r="60" spans="1:10" x14ac:dyDescent="0.25">
      <c r="A60" s="3" t="s">
        <v>163</v>
      </c>
      <c r="B60" s="3" t="s">
        <v>96</v>
      </c>
      <c r="C60" s="3">
        <v>220728</v>
      </c>
      <c r="D60" s="3">
        <v>236675</v>
      </c>
      <c r="E60" s="3">
        <v>249635</v>
      </c>
      <c r="F60" s="3">
        <v>263663</v>
      </c>
      <c r="G60" s="3">
        <v>274655</v>
      </c>
      <c r="H60" s="3">
        <v>288930</v>
      </c>
      <c r="I60" s="3">
        <v>303051</v>
      </c>
      <c r="J60" s="3">
        <v>327911</v>
      </c>
    </row>
    <row r="61" spans="1:10" x14ac:dyDescent="0.25">
      <c r="A61" s="3" t="s">
        <v>163</v>
      </c>
      <c r="B61" s="3" t="s">
        <v>97</v>
      </c>
      <c r="C61" s="3">
        <v>28676</v>
      </c>
      <c r="D61" s="3">
        <v>30842</v>
      </c>
      <c r="E61" s="3">
        <v>32642</v>
      </c>
      <c r="F61" s="3">
        <v>33849</v>
      </c>
      <c r="G61" s="3">
        <v>35629</v>
      </c>
      <c r="H61" s="3">
        <v>37244</v>
      </c>
      <c r="I61" s="3">
        <v>40819</v>
      </c>
      <c r="J61" s="3">
        <v>40770</v>
      </c>
    </row>
    <row r="62" spans="1:10" x14ac:dyDescent="0.25">
      <c r="A62" s="3" t="s">
        <v>163</v>
      </c>
      <c r="B62" s="3" t="s">
        <v>98</v>
      </c>
      <c r="C62" s="3">
        <v>47573</v>
      </c>
      <c r="D62" s="3">
        <v>50517</v>
      </c>
      <c r="E62" s="3">
        <v>53675</v>
      </c>
      <c r="F62" s="3">
        <v>52509</v>
      </c>
      <c r="G62" s="3">
        <v>58805</v>
      </c>
      <c r="H62" s="3">
        <v>59572</v>
      </c>
      <c r="I62" s="3">
        <v>66298</v>
      </c>
      <c r="J62" s="3">
        <v>69701</v>
      </c>
    </row>
    <row r="65" spans="1:10" x14ac:dyDescent="0.25">
      <c r="A65" s="31" t="s">
        <v>80</v>
      </c>
      <c r="B65" s="31"/>
      <c r="C65" s="31"/>
      <c r="D65" s="31"/>
      <c r="E65" s="31"/>
      <c r="F65" s="31"/>
      <c r="G65" s="31"/>
      <c r="H65" s="31"/>
      <c r="I65" s="31"/>
      <c r="J65" s="31"/>
    </row>
    <row r="66" spans="1:10" x14ac:dyDescent="0.25">
      <c r="A66" s="4" t="s">
        <v>64</v>
      </c>
      <c r="B66" s="4" t="s">
        <v>5</v>
      </c>
      <c r="C66" s="4" t="s">
        <v>65</v>
      </c>
      <c r="D66" s="4" t="s">
        <v>66</v>
      </c>
      <c r="E66" s="4" t="s">
        <v>67</v>
      </c>
      <c r="F66" s="4" t="s">
        <v>68</v>
      </c>
      <c r="G66" s="4" t="s">
        <v>69</v>
      </c>
      <c r="H66" s="4" t="s">
        <v>70</v>
      </c>
      <c r="I66" s="4" t="s">
        <v>71</v>
      </c>
      <c r="J66" s="4" t="s">
        <v>72</v>
      </c>
    </row>
    <row r="67" spans="1:10" x14ac:dyDescent="0.25">
      <c r="A67" s="3" t="s">
        <v>163</v>
      </c>
      <c r="B67" s="3" t="s">
        <v>83</v>
      </c>
      <c r="C67" s="3">
        <v>762</v>
      </c>
      <c r="D67" s="3">
        <v>732</v>
      </c>
      <c r="E67" s="3">
        <v>2259</v>
      </c>
      <c r="F67" s="3">
        <v>2638</v>
      </c>
      <c r="G67" s="3">
        <v>877</v>
      </c>
      <c r="H67" s="3">
        <v>2617</v>
      </c>
      <c r="I67" s="3">
        <v>2300</v>
      </c>
      <c r="J67" s="3">
        <v>2718</v>
      </c>
    </row>
    <row r="68" spans="1:10" x14ac:dyDescent="0.25">
      <c r="A68" s="3" t="s">
        <v>163</v>
      </c>
      <c r="B68" s="3" t="s">
        <v>84</v>
      </c>
      <c r="C68" s="3">
        <v>1471</v>
      </c>
      <c r="D68" s="3">
        <v>1299</v>
      </c>
      <c r="E68" s="3">
        <v>3675</v>
      </c>
      <c r="F68" s="3">
        <v>2786</v>
      </c>
      <c r="G68" s="3">
        <v>2542</v>
      </c>
      <c r="H68" s="3">
        <v>2955</v>
      </c>
      <c r="I68" s="3">
        <v>2651</v>
      </c>
      <c r="J68" s="3">
        <v>2806</v>
      </c>
    </row>
    <row r="69" spans="1:10" x14ac:dyDescent="0.25">
      <c r="A69" s="3" t="s">
        <v>163</v>
      </c>
      <c r="B69" s="3" t="s">
        <v>85</v>
      </c>
      <c r="C69" s="3">
        <v>1905</v>
      </c>
      <c r="D69" s="3">
        <v>1850</v>
      </c>
      <c r="E69" s="3">
        <v>3905</v>
      </c>
      <c r="F69" s="3">
        <v>2230</v>
      </c>
      <c r="G69" s="3">
        <v>2025</v>
      </c>
      <c r="H69" s="3">
        <v>2628</v>
      </c>
      <c r="I69" s="3">
        <v>2394</v>
      </c>
      <c r="J69" s="3">
        <v>3070</v>
      </c>
    </row>
    <row r="70" spans="1:10" x14ac:dyDescent="0.25">
      <c r="A70" s="3" t="s">
        <v>163</v>
      </c>
      <c r="B70" s="3" t="s">
        <v>86</v>
      </c>
      <c r="C70" s="3">
        <v>1851</v>
      </c>
      <c r="D70" s="3">
        <v>1550</v>
      </c>
      <c r="E70" s="3">
        <v>2823</v>
      </c>
      <c r="F70" s="3">
        <v>2282</v>
      </c>
      <c r="G70" s="3">
        <v>3989</v>
      </c>
      <c r="H70" s="3">
        <v>2234</v>
      </c>
      <c r="I70" s="3">
        <v>2420</v>
      </c>
      <c r="J70" s="3">
        <v>3211</v>
      </c>
    </row>
    <row r="71" spans="1:10" x14ac:dyDescent="0.25">
      <c r="A71" s="3" t="s">
        <v>163</v>
      </c>
      <c r="B71" s="3" t="s">
        <v>87</v>
      </c>
      <c r="C71" s="3">
        <v>3250</v>
      </c>
      <c r="D71" s="3">
        <v>3212</v>
      </c>
      <c r="E71" s="3">
        <v>2418</v>
      </c>
      <c r="F71" s="3">
        <v>3038</v>
      </c>
      <c r="G71" s="3">
        <v>3745</v>
      </c>
      <c r="H71" s="3">
        <v>3127</v>
      </c>
      <c r="I71" s="3">
        <v>2710</v>
      </c>
      <c r="J71" s="3">
        <v>2949</v>
      </c>
    </row>
    <row r="72" spans="1:10" x14ac:dyDescent="0.25">
      <c r="A72" s="3" t="s">
        <v>163</v>
      </c>
      <c r="B72" s="3" t="s">
        <v>88</v>
      </c>
      <c r="C72" s="3">
        <v>7671</v>
      </c>
      <c r="D72" s="3">
        <v>7921</v>
      </c>
      <c r="E72" s="3">
        <v>4596</v>
      </c>
      <c r="F72" s="3">
        <v>6462</v>
      </c>
      <c r="G72" s="3">
        <v>8998</v>
      </c>
      <c r="H72" s="3">
        <v>6576</v>
      </c>
      <c r="I72" s="3">
        <v>6363</v>
      </c>
      <c r="J72" s="3">
        <v>7356</v>
      </c>
    </row>
    <row r="73" spans="1:10" x14ac:dyDescent="0.25">
      <c r="A73" s="3" t="s">
        <v>163</v>
      </c>
      <c r="B73" s="3" t="s">
        <v>89</v>
      </c>
      <c r="C73" s="3">
        <v>13810</v>
      </c>
      <c r="D73" s="3">
        <v>13681</v>
      </c>
      <c r="E73" s="3">
        <v>7790</v>
      </c>
      <c r="F73" s="3">
        <v>10981</v>
      </c>
      <c r="G73" s="3">
        <v>17723</v>
      </c>
      <c r="H73" s="3">
        <v>13530</v>
      </c>
      <c r="I73" s="3">
        <v>13199</v>
      </c>
      <c r="J73" s="3">
        <v>13202</v>
      </c>
    </row>
    <row r="74" spans="1:10" x14ac:dyDescent="0.25">
      <c r="A74" s="3" t="s">
        <v>163</v>
      </c>
      <c r="B74" s="3" t="s">
        <v>90</v>
      </c>
      <c r="C74" s="3">
        <v>6950</v>
      </c>
      <c r="D74" s="3">
        <v>6645</v>
      </c>
      <c r="E74" s="3">
        <v>3656</v>
      </c>
      <c r="F74" s="3">
        <v>5097</v>
      </c>
      <c r="G74" s="3">
        <v>7165</v>
      </c>
      <c r="H74" s="3">
        <v>5244</v>
      </c>
      <c r="I74" s="3">
        <v>4234</v>
      </c>
      <c r="J74" s="3">
        <v>5077</v>
      </c>
    </row>
    <row r="75" spans="1:10" x14ac:dyDescent="0.25">
      <c r="A75" s="3" t="s">
        <v>163</v>
      </c>
      <c r="B75" s="3" t="s">
        <v>91</v>
      </c>
      <c r="C75" s="3">
        <v>6472</v>
      </c>
      <c r="D75" s="3">
        <v>6598</v>
      </c>
      <c r="E75" s="3">
        <v>4987</v>
      </c>
      <c r="F75" s="3">
        <v>4658</v>
      </c>
      <c r="G75" s="3">
        <v>5687</v>
      </c>
      <c r="H75" s="3">
        <v>5143</v>
      </c>
      <c r="I75" s="3">
        <v>4342</v>
      </c>
      <c r="J75" s="3">
        <v>5169</v>
      </c>
    </row>
    <row r="76" spans="1:10" x14ac:dyDescent="0.25">
      <c r="A76" s="3" t="s">
        <v>163</v>
      </c>
      <c r="B76" s="3" t="s">
        <v>92</v>
      </c>
      <c r="C76" s="3"/>
      <c r="D76" s="3"/>
      <c r="E76" s="3"/>
      <c r="F76" s="3"/>
      <c r="G76" s="3"/>
      <c r="H76" s="3">
        <v>2865</v>
      </c>
      <c r="I76" s="3">
        <v>2276</v>
      </c>
      <c r="J76" s="3">
        <v>3308</v>
      </c>
    </row>
    <row r="77" spans="1:10" x14ac:dyDescent="0.25">
      <c r="A77" s="3" t="s">
        <v>163</v>
      </c>
      <c r="B77" s="3" t="s">
        <v>93</v>
      </c>
      <c r="C77" s="3">
        <v>11577</v>
      </c>
      <c r="D77" s="3">
        <v>11862</v>
      </c>
      <c r="E77" s="3">
        <v>5779</v>
      </c>
      <c r="F77" s="3">
        <v>9599</v>
      </c>
      <c r="G77" s="3">
        <v>11490</v>
      </c>
      <c r="H77" s="3">
        <v>7177</v>
      </c>
      <c r="I77" s="3">
        <v>6054</v>
      </c>
      <c r="J77" s="3">
        <v>7076</v>
      </c>
    </row>
    <row r="78" spans="1:10" x14ac:dyDescent="0.25">
      <c r="A78" s="3" t="s">
        <v>163</v>
      </c>
      <c r="B78" s="3" t="s">
        <v>94</v>
      </c>
      <c r="C78" s="3">
        <v>7012</v>
      </c>
      <c r="D78" s="3">
        <v>6314</v>
      </c>
      <c r="E78" s="3">
        <v>3995</v>
      </c>
      <c r="F78" s="3">
        <v>5436</v>
      </c>
      <c r="G78" s="3">
        <v>7040</v>
      </c>
      <c r="H78" s="3">
        <v>5189</v>
      </c>
      <c r="I78" s="3">
        <v>4015</v>
      </c>
      <c r="J78" s="3">
        <v>4916</v>
      </c>
    </row>
    <row r="79" spans="1:10" x14ac:dyDescent="0.25">
      <c r="A79" s="3" t="s">
        <v>163</v>
      </c>
      <c r="B79" s="3" t="s">
        <v>95</v>
      </c>
      <c r="C79" s="3">
        <v>2477</v>
      </c>
      <c r="D79" s="3">
        <v>2496</v>
      </c>
      <c r="E79" s="3">
        <v>4364</v>
      </c>
      <c r="F79" s="3">
        <v>3660</v>
      </c>
      <c r="G79" s="3">
        <v>3375</v>
      </c>
      <c r="H79" s="3">
        <v>3403</v>
      </c>
      <c r="I79" s="3">
        <v>2800</v>
      </c>
      <c r="J79" s="3">
        <v>3861</v>
      </c>
    </row>
    <row r="80" spans="1:10" x14ac:dyDescent="0.25">
      <c r="A80" s="3" t="s">
        <v>163</v>
      </c>
      <c r="B80" s="3" t="s">
        <v>96</v>
      </c>
      <c r="C80" s="3">
        <v>6271</v>
      </c>
      <c r="D80" s="3">
        <v>5458</v>
      </c>
      <c r="E80" s="3">
        <v>4392</v>
      </c>
      <c r="F80" s="3">
        <v>4077</v>
      </c>
      <c r="G80" s="3">
        <v>6187</v>
      </c>
      <c r="H80" s="3">
        <v>4146</v>
      </c>
      <c r="I80" s="3">
        <v>3597</v>
      </c>
      <c r="J80" s="3">
        <v>3924</v>
      </c>
    </row>
    <row r="81" spans="1:10" x14ac:dyDescent="0.25">
      <c r="A81" s="3" t="s">
        <v>163</v>
      </c>
      <c r="B81" s="3" t="s">
        <v>97</v>
      </c>
      <c r="C81" s="3">
        <v>1189</v>
      </c>
      <c r="D81" s="3">
        <v>1080</v>
      </c>
      <c r="E81" s="3">
        <v>2857</v>
      </c>
      <c r="F81" s="3">
        <v>1865</v>
      </c>
      <c r="G81" s="3">
        <v>1152</v>
      </c>
      <c r="H81" s="3">
        <v>1789</v>
      </c>
      <c r="I81" s="3">
        <v>1695</v>
      </c>
      <c r="J81" s="3">
        <v>1449</v>
      </c>
    </row>
    <row r="82" spans="1:10" x14ac:dyDescent="0.25">
      <c r="A82" s="3" t="s">
        <v>163</v>
      </c>
      <c r="B82" s="3" t="s">
        <v>98</v>
      </c>
      <c r="C82" s="3">
        <v>990</v>
      </c>
      <c r="D82" s="3">
        <v>762</v>
      </c>
      <c r="E82" s="3">
        <v>1588</v>
      </c>
      <c r="F82" s="3">
        <v>1916</v>
      </c>
      <c r="G82" s="3">
        <v>1892</v>
      </c>
      <c r="H82" s="3">
        <v>2325</v>
      </c>
      <c r="I82" s="3">
        <v>1861</v>
      </c>
      <c r="J82" s="3">
        <v>1964</v>
      </c>
    </row>
  </sheetData>
  <mergeCells count="4">
    <mergeCell ref="A5:J5"/>
    <mergeCell ref="A25:J25"/>
    <mergeCell ref="A45:J45"/>
    <mergeCell ref="A65:J65"/>
  </mergeCells>
  <pageMargins left="0.7" right="0.7" top="0.75" bottom="0.75" header="0.3" footer="0.3"/>
  <pageSetup paperSize="9" orientation="portrait" horizontalDpi="300" verticalDpi="30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J22"/>
  <sheetViews>
    <sheetView workbookViewId="0"/>
  </sheetViews>
  <sheetFormatPr baseColWidth="10" defaultColWidth="11.42578125" defaultRowHeight="15" x14ac:dyDescent="0.25"/>
  <cols>
    <col min="1" max="1" width="9.140625" bestFit="1" customWidth="1"/>
    <col min="2" max="2" width="12.42578125" bestFit="1" customWidth="1"/>
  </cols>
  <sheetData>
    <row r="1" spans="1:10" x14ac:dyDescent="0.25">
      <c r="A1" s="5" t="str">
        <f>HYPERLINK("#'Indice'!A1", "Indice")</f>
        <v>Indice</v>
      </c>
    </row>
    <row r="2" spans="1:10" x14ac:dyDescent="0.25">
      <c r="A2" s="15" t="s">
        <v>164</v>
      </c>
    </row>
    <row r="3" spans="1:10" x14ac:dyDescent="0.25">
      <c r="A3" s="8" t="s">
        <v>156</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3" t="s">
        <v>165</v>
      </c>
      <c r="B7" s="3" t="s">
        <v>74</v>
      </c>
      <c r="C7" s="3">
        <v>443302</v>
      </c>
      <c r="D7" s="3">
        <v>445543</v>
      </c>
      <c r="E7" s="3">
        <v>501754</v>
      </c>
      <c r="F7" s="3">
        <v>453202</v>
      </c>
      <c r="G7" s="3">
        <v>393250</v>
      </c>
      <c r="H7" s="3">
        <v>511091</v>
      </c>
      <c r="I7" s="3">
        <v>450679</v>
      </c>
      <c r="J7" s="3">
        <v>435593</v>
      </c>
    </row>
    <row r="10" spans="1:10" x14ac:dyDescent="0.25">
      <c r="A10" s="31" t="s">
        <v>78</v>
      </c>
      <c r="B10" s="31"/>
      <c r="C10" s="31"/>
      <c r="D10" s="31"/>
      <c r="E10" s="31"/>
      <c r="F10" s="31"/>
      <c r="G10" s="31"/>
      <c r="H10" s="31"/>
      <c r="I10" s="31"/>
      <c r="J10" s="31"/>
    </row>
    <row r="11" spans="1:10" x14ac:dyDescent="0.25">
      <c r="A11" s="4" t="s">
        <v>64</v>
      </c>
      <c r="B11" s="4" t="s">
        <v>5</v>
      </c>
      <c r="C11" s="4" t="s">
        <v>65</v>
      </c>
      <c r="D11" s="4" t="s">
        <v>66</v>
      </c>
      <c r="E11" s="4" t="s">
        <v>67</v>
      </c>
      <c r="F11" s="4" t="s">
        <v>68</v>
      </c>
      <c r="G11" s="4" t="s">
        <v>69</v>
      </c>
      <c r="H11" s="4" t="s">
        <v>70</v>
      </c>
      <c r="I11" s="4" t="s">
        <v>71</v>
      </c>
      <c r="J11" s="4" t="s">
        <v>72</v>
      </c>
    </row>
    <row r="12" spans="1:10" x14ac:dyDescent="0.25">
      <c r="A12" s="3" t="s">
        <v>165</v>
      </c>
      <c r="B12" s="3" t="s">
        <v>74</v>
      </c>
      <c r="C12" s="3">
        <v>11710.910511182799</v>
      </c>
      <c r="D12" s="3">
        <v>13483.0614457477</v>
      </c>
      <c r="E12" s="3">
        <v>23222.355025747202</v>
      </c>
      <c r="F12" s="3">
        <v>20251.838565099901</v>
      </c>
      <c r="G12" s="3">
        <v>11757.24190528</v>
      </c>
      <c r="H12" s="3">
        <v>17540.285135496</v>
      </c>
      <c r="I12" s="3">
        <v>13778.4437792686</v>
      </c>
      <c r="J12" s="3">
        <v>15162.795804777999</v>
      </c>
    </row>
    <row r="15" spans="1:10" x14ac:dyDescent="0.25">
      <c r="A15" s="31" t="s">
        <v>79</v>
      </c>
      <c r="B15" s="31"/>
      <c r="C15" s="31"/>
      <c r="D15" s="31"/>
      <c r="E15" s="31"/>
      <c r="F15" s="31"/>
      <c r="G15" s="31"/>
      <c r="H15" s="31"/>
      <c r="I15" s="31"/>
      <c r="J15" s="31"/>
    </row>
    <row r="16" spans="1:10" x14ac:dyDescent="0.25">
      <c r="A16" s="4" t="s">
        <v>64</v>
      </c>
      <c r="B16" s="4" t="s">
        <v>5</v>
      </c>
      <c r="C16" s="4" t="s">
        <v>65</v>
      </c>
      <c r="D16" s="4" t="s">
        <v>66</v>
      </c>
      <c r="E16" s="4" t="s">
        <v>67</v>
      </c>
      <c r="F16" s="4" t="s">
        <v>68</v>
      </c>
      <c r="G16" s="4" t="s">
        <v>69</v>
      </c>
      <c r="H16" s="4" t="s">
        <v>70</v>
      </c>
      <c r="I16" s="4" t="s">
        <v>71</v>
      </c>
      <c r="J16" s="4" t="s">
        <v>72</v>
      </c>
    </row>
    <row r="17" spans="1:10" x14ac:dyDescent="0.25">
      <c r="A17" s="3" t="s">
        <v>165</v>
      </c>
      <c r="B17" s="3" t="s">
        <v>74</v>
      </c>
      <c r="C17" s="3">
        <v>4431116</v>
      </c>
      <c r="D17" s="3">
        <v>4785262</v>
      </c>
      <c r="E17" s="3">
        <v>5097894</v>
      </c>
      <c r="F17" s="3">
        <v>5420697</v>
      </c>
      <c r="G17" s="3">
        <v>5640904</v>
      </c>
      <c r="H17" s="3">
        <v>5997742</v>
      </c>
      <c r="I17" s="3">
        <v>6635271</v>
      </c>
      <c r="J17" s="3">
        <v>6998093</v>
      </c>
    </row>
    <row r="20" spans="1:10" x14ac:dyDescent="0.25">
      <c r="A20" s="31" t="s">
        <v>80</v>
      </c>
      <c r="B20" s="31"/>
      <c r="C20" s="31"/>
      <c r="D20" s="31"/>
      <c r="E20" s="31"/>
      <c r="F20" s="31"/>
      <c r="G20" s="31"/>
      <c r="H20" s="31"/>
      <c r="I20" s="31"/>
      <c r="J20" s="31"/>
    </row>
    <row r="21" spans="1:10" x14ac:dyDescent="0.25">
      <c r="A21" s="4" t="s">
        <v>64</v>
      </c>
      <c r="B21" s="4" t="s">
        <v>5</v>
      </c>
      <c r="C21" s="4" t="s">
        <v>65</v>
      </c>
      <c r="D21" s="4" t="s">
        <v>66</v>
      </c>
      <c r="E21" s="4" t="s">
        <v>67</v>
      </c>
      <c r="F21" s="4" t="s">
        <v>68</v>
      </c>
      <c r="G21" s="4" t="s">
        <v>69</v>
      </c>
      <c r="H21" s="4" t="s">
        <v>70</v>
      </c>
      <c r="I21" s="4" t="s">
        <v>71</v>
      </c>
      <c r="J21" s="4" t="s">
        <v>72</v>
      </c>
    </row>
    <row r="22" spans="1:10" x14ac:dyDescent="0.25">
      <c r="A22" s="3" t="s">
        <v>165</v>
      </c>
      <c r="B22" s="3" t="s">
        <v>74</v>
      </c>
      <c r="C22" s="3">
        <v>73658</v>
      </c>
      <c r="D22" s="3">
        <v>71460</v>
      </c>
      <c r="E22" s="3">
        <v>59084</v>
      </c>
      <c r="F22" s="3">
        <v>66725</v>
      </c>
      <c r="G22" s="3">
        <v>83887</v>
      </c>
      <c r="H22" s="3">
        <v>70948</v>
      </c>
      <c r="I22" s="3">
        <v>62911</v>
      </c>
      <c r="J22" s="3">
        <v>72056</v>
      </c>
    </row>
  </sheetData>
  <mergeCells count="4">
    <mergeCell ref="A5:J5"/>
    <mergeCell ref="A10:J10"/>
    <mergeCell ref="A15:J15"/>
    <mergeCell ref="A20:J20"/>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0"/>
  <sheetViews>
    <sheetView workbookViewId="0"/>
  </sheetViews>
  <sheetFormatPr baseColWidth="10" defaultColWidth="11.42578125" defaultRowHeight="15" x14ac:dyDescent="0.25"/>
  <cols>
    <col min="1" max="1" width="37.28515625" bestFit="1" customWidth="1"/>
    <col min="2" max="2" width="16.85546875" bestFit="1" customWidth="1"/>
  </cols>
  <sheetData>
    <row r="1" spans="1:10" x14ac:dyDescent="0.25">
      <c r="A1" s="5" t="str">
        <f>HYPERLINK("#'Indice'!A1", "Indice")</f>
        <v>Indice</v>
      </c>
    </row>
    <row r="2" spans="1:10" x14ac:dyDescent="0.25">
      <c r="A2" s="15" t="s">
        <v>61</v>
      </c>
    </row>
    <row r="3" spans="1:10" x14ac:dyDescent="0.25">
      <c r="A3" s="8" t="s">
        <v>62</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1" t="s">
        <v>73</v>
      </c>
      <c r="B7" s="1" t="s">
        <v>105</v>
      </c>
      <c r="C7" s="1">
        <v>68.015742301940904</v>
      </c>
      <c r="D7" s="1">
        <v>65.510016679763794</v>
      </c>
      <c r="E7" s="1">
        <v>63.2741153240204</v>
      </c>
      <c r="F7" s="1">
        <v>62.365728616714499</v>
      </c>
      <c r="G7" s="1">
        <v>61.364948749542201</v>
      </c>
      <c r="H7" s="1">
        <v>57.462716102600098</v>
      </c>
      <c r="I7" s="1">
        <v>59.011548757553101</v>
      </c>
      <c r="J7" s="1">
        <v>56.854075193405201</v>
      </c>
    </row>
    <row r="8" spans="1:10" x14ac:dyDescent="0.25">
      <c r="A8" s="1" t="s">
        <v>73</v>
      </c>
      <c r="B8" s="1" t="s">
        <v>106</v>
      </c>
      <c r="C8" s="1">
        <v>68.907582759857206</v>
      </c>
      <c r="D8" s="1">
        <v>65.088289976119995</v>
      </c>
      <c r="E8" s="1">
        <v>63.825088739395099</v>
      </c>
      <c r="F8" s="1">
        <v>64.6299600601196</v>
      </c>
      <c r="G8" s="1">
        <v>60.704129934310899</v>
      </c>
      <c r="H8" s="1">
        <v>56.392890214920001</v>
      </c>
      <c r="I8" s="1">
        <v>61.201977729797399</v>
      </c>
      <c r="J8" s="1">
        <v>58.684962987899802</v>
      </c>
    </row>
    <row r="9" spans="1:10" x14ac:dyDescent="0.25">
      <c r="A9" s="1" t="s">
        <v>75</v>
      </c>
      <c r="B9" s="1" t="s">
        <v>105</v>
      </c>
      <c r="C9" s="1">
        <v>16.877424716949498</v>
      </c>
      <c r="D9" s="1">
        <v>18.611490726470901</v>
      </c>
      <c r="E9" s="1">
        <v>18.932156264782002</v>
      </c>
      <c r="F9" s="1">
        <v>20.823086798191099</v>
      </c>
      <c r="G9" s="1">
        <v>22.365808486938501</v>
      </c>
      <c r="H9" s="1">
        <v>24.819837510585799</v>
      </c>
      <c r="I9" s="1">
        <v>26.111280918121299</v>
      </c>
      <c r="J9" s="1">
        <v>27.080962061882001</v>
      </c>
    </row>
    <row r="10" spans="1:10" x14ac:dyDescent="0.25">
      <c r="A10" s="1" t="s">
        <v>75</v>
      </c>
      <c r="B10" s="1" t="s">
        <v>106</v>
      </c>
      <c r="C10" s="1">
        <v>14.890667796134901</v>
      </c>
      <c r="D10" s="1">
        <v>18.123196065425901</v>
      </c>
      <c r="E10" s="1">
        <v>16.514572501182599</v>
      </c>
      <c r="F10" s="1">
        <v>16.625416278839101</v>
      </c>
      <c r="G10" s="1">
        <v>19.647935032844501</v>
      </c>
      <c r="H10" s="1">
        <v>23.0719789862633</v>
      </c>
      <c r="I10" s="1">
        <v>21.439512073993701</v>
      </c>
      <c r="J10" s="1">
        <v>21.0686668753624</v>
      </c>
    </row>
    <row r="11" spans="1:10" x14ac:dyDescent="0.25">
      <c r="A11" s="1" t="s">
        <v>76</v>
      </c>
      <c r="B11" s="1" t="s">
        <v>105</v>
      </c>
      <c r="C11" s="1">
        <v>14.5155221223831</v>
      </c>
      <c r="D11" s="1">
        <v>14.702981710434001</v>
      </c>
      <c r="E11" s="1">
        <v>15.129856765270199</v>
      </c>
      <c r="F11" s="1">
        <v>14.0656873583794</v>
      </c>
      <c r="G11" s="1">
        <v>14.2263174057007</v>
      </c>
      <c r="H11" s="1">
        <v>15.1051893830299</v>
      </c>
      <c r="I11" s="1">
        <v>11.403489857912099</v>
      </c>
      <c r="J11" s="1">
        <v>12.117640674114201</v>
      </c>
    </row>
    <row r="12" spans="1:10" x14ac:dyDescent="0.25">
      <c r="A12" s="1" t="s">
        <v>76</v>
      </c>
      <c r="B12" s="1" t="s">
        <v>106</v>
      </c>
      <c r="C12" s="1">
        <v>15.5735939741135</v>
      </c>
      <c r="D12" s="1">
        <v>15.4236152768135</v>
      </c>
      <c r="E12" s="1">
        <v>16.795298457145702</v>
      </c>
      <c r="F12" s="1">
        <v>15.5667409300804</v>
      </c>
      <c r="G12" s="1">
        <v>16.518767178058599</v>
      </c>
      <c r="H12" s="1">
        <v>16.978593170642899</v>
      </c>
      <c r="I12" s="1">
        <v>13.5049164295197</v>
      </c>
      <c r="J12" s="1">
        <v>14.8927628993988</v>
      </c>
    </row>
    <row r="13" spans="1:10" x14ac:dyDescent="0.25">
      <c r="A13" s="1" t="s">
        <v>77</v>
      </c>
      <c r="B13" s="1" t="s">
        <v>105</v>
      </c>
      <c r="C13" s="1">
        <v>0.59131048619747195</v>
      </c>
      <c r="D13" s="1">
        <v>1.1755096726119501</v>
      </c>
      <c r="E13" s="1">
        <v>2.6638744398951499</v>
      </c>
      <c r="F13" s="1">
        <v>2.7454968541860598</v>
      </c>
      <c r="G13" s="1">
        <v>2.0429236814379701</v>
      </c>
      <c r="H13" s="1">
        <v>2.6122583076357802</v>
      </c>
      <c r="I13" s="1">
        <v>3.47367860376835</v>
      </c>
      <c r="J13" s="1">
        <v>3.9473220705986001</v>
      </c>
    </row>
    <row r="14" spans="1:10" x14ac:dyDescent="0.25">
      <c r="A14" s="1" t="s">
        <v>77</v>
      </c>
      <c r="B14" s="1" t="s">
        <v>106</v>
      </c>
      <c r="C14" s="1">
        <v>0.62815635465085495</v>
      </c>
      <c r="D14" s="1">
        <v>1.36489663273096</v>
      </c>
      <c r="E14" s="1">
        <v>2.8650384396314599</v>
      </c>
      <c r="F14" s="1">
        <v>3.1778801232576401</v>
      </c>
      <c r="G14" s="1">
        <v>3.1291663646697998</v>
      </c>
      <c r="H14" s="1">
        <v>3.55654060840607</v>
      </c>
      <c r="I14" s="1">
        <v>3.85359190404415</v>
      </c>
      <c r="J14" s="1">
        <v>5.3536053746938697</v>
      </c>
    </row>
    <row r="17" spans="1:10" x14ac:dyDescent="0.25">
      <c r="A17" s="31" t="s">
        <v>78</v>
      </c>
      <c r="B17" s="31"/>
      <c r="C17" s="31"/>
      <c r="D17" s="31"/>
      <c r="E17" s="31"/>
      <c r="F17" s="31"/>
      <c r="G17" s="31"/>
      <c r="H17" s="31"/>
      <c r="I17" s="31"/>
      <c r="J17" s="31"/>
    </row>
    <row r="18" spans="1:10" x14ac:dyDescent="0.25">
      <c r="A18" s="4" t="s">
        <v>64</v>
      </c>
      <c r="B18" s="4" t="s">
        <v>5</v>
      </c>
      <c r="C18" s="4" t="s">
        <v>65</v>
      </c>
      <c r="D18" s="4" t="s">
        <v>66</v>
      </c>
      <c r="E18" s="4" t="s">
        <v>67</v>
      </c>
      <c r="F18" s="4" t="s">
        <v>68</v>
      </c>
      <c r="G18" s="4" t="s">
        <v>69</v>
      </c>
      <c r="H18" s="4" t="s">
        <v>70</v>
      </c>
      <c r="I18" s="4" t="s">
        <v>71</v>
      </c>
      <c r="J18" s="4" t="s">
        <v>72</v>
      </c>
    </row>
    <row r="19" spans="1:10" x14ac:dyDescent="0.25">
      <c r="A19" s="2" t="s">
        <v>73</v>
      </c>
      <c r="B19" s="2" t="s">
        <v>105</v>
      </c>
      <c r="C19" s="2">
        <v>0.42767622508108599</v>
      </c>
      <c r="D19" s="2">
        <v>0.46078362502157699</v>
      </c>
      <c r="E19" s="2">
        <v>0.62540629878640197</v>
      </c>
      <c r="F19" s="2">
        <v>0.55331853218376603</v>
      </c>
      <c r="G19" s="2">
        <v>0.49656652845442301</v>
      </c>
      <c r="H19" s="2">
        <v>0.53435945883393299</v>
      </c>
      <c r="I19" s="2">
        <v>0.458186259493232</v>
      </c>
      <c r="J19" s="2">
        <v>0.35177385434508301</v>
      </c>
    </row>
    <row r="20" spans="1:10" x14ac:dyDescent="0.25">
      <c r="A20" s="2" t="s">
        <v>73</v>
      </c>
      <c r="B20" s="2" t="s">
        <v>106</v>
      </c>
      <c r="C20" s="2">
        <v>1.16727231070399</v>
      </c>
      <c r="D20" s="2">
        <v>1.6787217929959299</v>
      </c>
      <c r="E20" s="2">
        <v>1.32750822231174</v>
      </c>
      <c r="F20" s="2">
        <v>1.2958167120814299</v>
      </c>
      <c r="G20" s="2">
        <v>0.94977021217346203</v>
      </c>
      <c r="H20" s="2">
        <v>1.0623171925544701</v>
      </c>
      <c r="I20" s="2">
        <v>0.94646653160452798</v>
      </c>
      <c r="J20" s="2">
        <v>0.76735857874155</v>
      </c>
    </row>
    <row r="21" spans="1:10" x14ac:dyDescent="0.25">
      <c r="A21" s="2" t="s">
        <v>75</v>
      </c>
      <c r="B21" s="2" t="s">
        <v>105</v>
      </c>
      <c r="C21" s="2">
        <v>0.40245824493467802</v>
      </c>
      <c r="D21" s="2">
        <v>0.40794499218463898</v>
      </c>
      <c r="E21" s="2">
        <v>0.50628576427698102</v>
      </c>
      <c r="F21" s="2">
        <v>0.49786297604441598</v>
      </c>
      <c r="G21" s="2">
        <v>0.52210735157132104</v>
      </c>
      <c r="H21" s="2">
        <v>0.54045650176703897</v>
      </c>
      <c r="I21" s="2">
        <v>0.48159398138523102</v>
      </c>
      <c r="J21" s="2">
        <v>0.376097555272281</v>
      </c>
    </row>
    <row r="22" spans="1:10" x14ac:dyDescent="0.25">
      <c r="A22" s="2" t="s">
        <v>75</v>
      </c>
      <c r="B22" s="2" t="s">
        <v>106</v>
      </c>
      <c r="C22" s="2">
        <v>0.98656313493847803</v>
      </c>
      <c r="D22" s="2">
        <v>1.6759250313043601</v>
      </c>
      <c r="E22" s="2">
        <v>1.1148353107273601</v>
      </c>
      <c r="F22" s="2">
        <v>0.83145312964916196</v>
      </c>
      <c r="G22" s="2">
        <v>0.824704859405756</v>
      </c>
      <c r="H22" s="2">
        <v>1.1206703260541</v>
      </c>
      <c r="I22" s="2">
        <v>0.79947002232074704</v>
      </c>
      <c r="J22" s="2">
        <v>0.68686683662235704</v>
      </c>
    </row>
    <row r="23" spans="1:10" x14ac:dyDescent="0.25">
      <c r="A23" s="2" t="s">
        <v>76</v>
      </c>
      <c r="B23" s="2" t="s">
        <v>105</v>
      </c>
      <c r="C23" s="2">
        <v>0.29740007594227802</v>
      </c>
      <c r="D23" s="2">
        <v>0.29579563997685898</v>
      </c>
      <c r="E23" s="2">
        <v>0.463798828423023</v>
      </c>
      <c r="F23" s="2">
        <v>0.33274968154728402</v>
      </c>
      <c r="G23" s="2">
        <v>0.242426292970777</v>
      </c>
      <c r="H23" s="2">
        <v>0.304927444085479</v>
      </c>
      <c r="I23" s="2">
        <v>0.29169011395424599</v>
      </c>
      <c r="J23" s="2">
        <v>0.17629008507356</v>
      </c>
    </row>
    <row r="24" spans="1:10" x14ac:dyDescent="0.25">
      <c r="A24" s="2" t="s">
        <v>76</v>
      </c>
      <c r="B24" s="2" t="s">
        <v>106</v>
      </c>
      <c r="C24" s="2">
        <v>0.80372653901576996</v>
      </c>
      <c r="D24" s="2">
        <v>0.83540715277194999</v>
      </c>
      <c r="E24" s="2">
        <v>1.03038279339671</v>
      </c>
      <c r="F24" s="2">
        <v>0.88714463636279095</v>
      </c>
      <c r="G24" s="2">
        <v>0.65335421822965101</v>
      </c>
      <c r="H24" s="2">
        <v>0.69659748114645503</v>
      </c>
      <c r="I24" s="2">
        <v>0.58829328045248996</v>
      </c>
      <c r="J24" s="2">
        <v>0.47539542429149201</v>
      </c>
    </row>
    <row r="25" spans="1:10" x14ac:dyDescent="0.25">
      <c r="A25" s="2" t="s">
        <v>77</v>
      </c>
      <c r="B25" s="2" t="s">
        <v>105</v>
      </c>
      <c r="C25" s="2">
        <v>8.1983150448650094E-2</v>
      </c>
      <c r="D25" s="2">
        <v>8.3879544399678693E-2</v>
      </c>
      <c r="E25" s="2">
        <v>0.18978492589667401</v>
      </c>
      <c r="F25" s="2">
        <v>0.13749304926022901</v>
      </c>
      <c r="G25" s="2">
        <v>0.119278277270496</v>
      </c>
      <c r="H25" s="2">
        <v>0.112751848064363</v>
      </c>
      <c r="I25" s="2">
        <v>0.11527430033311201</v>
      </c>
      <c r="J25" s="2">
        <v>0.124569586478174</v>
      </c>
    </row>
    <row r="26" spans="1:10" x14ac:dyDescent="0.25">
      <c r="A26" s="2" t="s">
        <v>77</v>
      </c>
      <c r="B26" s="2" t="s">
        <v>106</v>
      </c>
      <c r="C26" s="2">
        <v>0.151627860032022</v>
      </c>
      <c r="D26" s="2">
        <v>0.28069783002138099</v>
      </c>
      <c r="E26" s="2">
        <v>0.31099542975425698</v>
      </c>
      <c r="F26" s="2">
        <v>0.32938690856099101</v>
      </c>
      <c r="G26" s="2">
        <v>0.35060411319136597</v>
      </c>
      <c r="H26" s="2">
        <v>0.32087082508951398</v>
      </c>
      <c r="I26" s="2">
        <v>0.30380988027900502</v>
      </c>
      <c r="J26" s="2">
        <v>0.34015667624771601</v>
      </c>
    </row>
    <row r="29" spans="1:10" x14ac:dyDescent="0.25">
      <c r="A29" s="31" t="s">
        <v>79</v>
      </c>
      <c r="B29" s="31"/>
      <c r="C29" s="31"/>
      <c r="D29" s="31"/>
      <c r="E29" s="31"/>
      <c r="F29" s="31"/>
      <c r="G29" s="31"/>
      <c r="H29" s="31"/>
      <c r="I29" s="31"/>
      <c r="J29" s="31"/>
    </row>
    <row r="30" spans="1:10" x14ac:dyDescent="0.25">
      <c r="A30" s="4" t="s">
        <v>64</v>
      </c>
      <c r="B30" s="4" t="s">
        <v>5</v>
      </c>
      <c r="C30" s="4" t="s">
        <v>65</v>
      </c>
      <c r="D30" s="4" t="s">
        <v>66</v>
      </c>
      <c r="E30" s="4" t="s">
        <v>67</v>
      </c>
      <c r="F30" s="4" t="s">
        <v>68</v>
      </c>
      <c r="G30" s="4" t="s">
        <v>69</v>
      </c>
      <c r="H30" s="4" t="s">
        <v>70</v>
      </c>
      <c r="I30" s="4" t="s">
        <v>71</v>
      </c>
      <c r="J30" s="4" t="s">
        <v>72</v>
      </c>
    </row>
    <row r="31" spans="1:10" x14ac:dyDescent="0.25">
      <c r="A31" s="3" t="s">
        <v>73</v>
      </c>
      <c r="B31" s="3" t="s">
        <v>105</v>
      </c>
      <c r="C31" s="3">
        <v>2831696</v>
      </c>
      <c r="D31" s="3">
        <v>2926666</v>
      </c>
      <c r="E31" s="3">
        <v>2994617</v>
      </c>
      <c r="F31" s="3">
        <v>3105910</v>
      </c>
      <c r="G31" s="3">
        <v>3193680</v>
      </c>
      <c r="H31" s="3">
        <v>3158949</v>
      </c>
      <c r="I31" s="3">
        <v>3563445</v>
      </c>
      <c r="J31" s="3">
        <v>3607901</v>
      </c>
    </row>
    <row r="32" spans="1:10" x14ac:dyDescent="0.25">
      <c r="A32" s="3" t="s">
        <v>73</v>
      </c>
      <c r="B32" s="3" t="s">
        <v>106</v>
      </c>
      <c r="C32" s="3">
        <v>182428</v>
      </c>
      <c r="D32" s="3">
        <v>206820</v>
      </c>
      <c r="E32" s="3">
        <v>233042</v>
      </c>
      <c r="F32" s="3">
        <v>278623</v>
      </c>
      <c r="G32" s="3">
        <v>264531</v>
      </c>
      <c r="H32" s="3">
        <v>279892</v>
      </c>
      <c r="I32" s="3">
        <v>365202</v>
      </c>
      <c r="J32" s="3">
        <v>382741</v>
      </c>
    </row>
    <row r="33" spans="1:10" x14ac:dyDescent="0.25">
      <c r="A33" s="3" t="s">
        <v>75</v>
      </c>
      <c r="B33" s="3" t="s">
        <v>105</v>
      </c>
      <c r="C33" s="3">
        <v>702657</v>
      </c>
      <c r="D33" s="3">
        <v>831470</v>
      </c>
      <c r="E33" s="3">
        <v>896015</v>
      </c>
      <c r="F33" s="3">
        <v>1037022</v>
      </c>
      <c r="G33" s="3">
        <v>1164007</v>
      </c>
      <c r="H33" s="3">
        <v>1364443</v>
      </c>
      <c r="I33" s="3">
        <v>1576744</v>
      </c>
      <c r="J33" s="3">
        <v>1718530</v>
      </c>
    </row>
    <row r="34" spans="1:10" x14ac:dyDescent="0.25">
      <c r="A34" s="3" t="s">
        <v>75</v>
      </c>
      <c r="B34" s="3" t="s">
        <v>106</v>
      </c>
      <c r="C34" s="3">
        <v>39422</v>
      </c>
      <c r="D34" s="3">
        <v>57587</v>
      </c>
      <c r="E34" s="3">
        <v>60299</v>
      </c>
      <c r="F34" s="3">
        <v>71673</v>
      </c>
      <c r="G34" s="3">
        <v>85620</v>
      </c>
      <c r="H34" s="3">
        <v>114512</v>
      </c>
      <c r="I34" s="3">
        <v>127933</v>
      </c>
      <c r="J34" s="3">
        <v>137409</v>
      </c>
    </row>
    <row r="35" spans="1:10" x14ac:dyDescent="0.25">
      <c r="A35" s="3" t="s">
        <v>76</v>
      </c>
      <c r="B35" s="3" t="s">
        <v>105</v>
      </c>
      <c r="C35" s="3">
        <v>604324</v>
      </c>
      <c r="D35" s="3">
        <v>656857</v>
      </c>
      <c r="E35" s="3">
        <v>716061</v>
      </c>
      <c r="F35" s="3">
        <v>700493</v>
      </c>
      <c r="G35" s="3">
        <v>740395</v>
      </c>
      <c r="H35" s="3">
        <v>830391</v>
      </c>
      <c r="I35" s="3">
        <v>688606</v>
      </c>
      <c r="J35" s="3">
        <v>768973</v>
      </c>
    </row>
    <row r="36" spans="1:10" x14ac:dyDescent="0.25">
      <c r="A36" s="3" t="s">
        <v>76</v>
      </c>
      <c r="B36" s="3" t="s">
        <v>106</v>
      </c>
      <c r="C36" s="3">
        <v>41230</v>
      </c>
      <c r="D36" s="3">
        <v>49009</v>
      </c>
      <c r="E36" s="3">
        <v>61324</v>
      </c>
      <c r="F36" s="3">
        <v>67109</v>
      </c>
      <c r="G36" s="3">
        <v>71984</v>
      </c>
      <c r="H36" s="3">
        <v>84269</v>
      </c>
      <c r="I36" s="3">
        <v>80586</v>
      </c>
      <c r="J36" s="3">
        <v>97130</v>
      </c>
    </row>
    <row r="37" spans="1:10" x14ac:dyDescent="0.25">
      <c r="A37" s="3" t="s">
        <v>77</v>
      </c>
      <c r="B37" s="3" t="s">
        <v>105</v>
      </c>
      <c r="C37" s="3">
        <v>24618</v>
      </c>
      <c r="D37" s="3">
        <v>52516</v>
      </c>
      <c r="E37" s="3">
        <v>126075</v>
      </c>
      <c r="F37" s="3">
        <v>136730</v>
      </c>
      <c r="G37" s="3">
        <v>106322</v>
      </c>
      <c r="H37" s="3">
        <v>143606</v>
      </c>
      <c r="I37" s="3">
        <v>209760</v>
      </c>
      <c r="J37" s="3">
        <v>250493</v>
      </c>
    </row>
    <row r="38" spans="1:10" x14ac:dyDescent="0.25">
      <c r="A38" s="3" t="s">
        <v>77</v>
      </c>
      <c r="B38" s="3" t="s">
        <v>106</v>
      </c>
      <c r="C38" s="3">
        <v>1663</v>
      </c>
      <c r="D38" s="3">
        <v>4337</v>
      </c>
      <c r="E38" s="3">
        <v>10461</v>
      </c>
      <c r="F38" s="3">
        <v>13700</v>
      </c>
      <c r="G38" s="3">
        <v>13636</v>
      </c>
      <c r="H38" s="3">
        <v>17652</v>
      </c>
      <c r="I38" s="3">
        <v>22995</v>
      </c>
      <c r="J38" s="3">
        <v>34916</v>
      </c>
    </row>
    <row r="41" spans="1:10" x14ac:dyDescent="0.25">
      <c r="A41" s="31" t="s">
        <v>80</v>
      </c>
      <c r="B41" s="31"/>
      <c r="C41" s="31"/>
      <c r="D41" s="31"/>
      <c r="E41" s="31"/>
      <c r="F41" s="31"/>
      <c r="G41" s="31"/>
      <c r="H41" s="31"/>
      <c r="I41" s="31"/>
      <c r="J41" s="31"/>
    </row>
    <row r="42" spans="1:10" x14ac:dyDescent="0.25">
      <c r="A42" s="4" t="s">
        <v>64</v>
      </c>
      <c r="B42" s="4" t="s">
        <v>5</v>
      </c>
      <c r="C42" s="4" t="s">
        <v>65</v>
      </c>
      <c r="D42" s="4" t="s">
        <v>66</v>
      </c>
      <c r="E42" s="4" t="s">
        <v>67</v>
      </c>
      <c r="F42" s="4" t="s">
        <v>68</v>
      </c>
      <c r="G42" s="4" t="s">
        <v>69</v>
      </c>
      <c r="H42" s="4" t="s">
        <v>70</v>
      </c>
      <c r="I42" s="4" t="s">
        <v>71</v>
      </c>
      <c r="J42" s="4" t="s">
        <v>72</v>
      </c>
    </row>
    <row r="43" spans="1:10" x14ac:dyDescent="0.25">
      <c r="A43" s="3" t="s">
        <v>73</v>
      </c>
      <c r="B43" s="3" t="s">
        <v>105</v>
      </c>
      <c r="C43" s="3">
        <v>46573</v>
      </c>
      <c r="D43" s="3">
        <v>44328</v>
      </c>
      <c r="E43" s="3">
        <v>34908</v>
      </c>
      <c r="F43" s="3">
        <v>39030</v>
      </c>
      <c r="G43" s="3">
        <v>49326</v>
      </c>
      <c r="H43" s="3">
        <v>39606</v>
      </c>
      <c r="I43" s="3">
        <v>34925</v>
      </c>
      <c r="J43" s="3">
        <v>37929</v>
      </c>
    </row>
    <row r="44" spans="1:10" x14ac:dyDescent="0.25">
      <c r="A44" s="3" t="s">
        <v>73</v>
      </c>
      <c r="B44" s="3" t="s">
        <v>106</v>
      </c>
      <c r="C44" s="3">
        <v>5506</v>
      </c>
      <c r="D44" s="3">
        <v>4977</v>
      </c>
      <c r="E44" s="3">
        <v>4120</v>
      </c>
      <c r="F44" s="3">
        <v>4697</v>
      </c>
      <c r="G44" s="3">
        <v>5463</v>
      </c>
      <c r="H44" s="3">
        <v>4598</v>
      </c>
      <c r="I44" s="3">
        <v>4528</v>
      </c>
      <c r="J44" s="3">
        <v>5563</v>
      </c>
    </row>
    <row r="45" spans="1:10" x14ac:dyDescent="0.25">
      <c r="A45" s="3" t="s">
        <v>75</v>
      </c>
      <c r="B45" s="3" t="s">
        <v>105</v>
      </c>
      <c r="C45" s="3">
        <v>7445</v>
      </c>
      <c r="D45" s="3">
        <v>7508</v>
      </c>
      <c r="E45" s="3">
        <v>8299</v>
      </c>
      <c r="F45" s="3">
        <v>9980</v>
      </c>
      <c r="G45" s="3">
        <v>12570</v>
      </c>
      <c r="H45" s="3">
        <v>11923</v>
      </c>
      <c r="I45" s="3">
        <v>11823</v>
      </c>
      <c r="J45" s="3">
        <v>12879</v>
      </c>
    </row>
    <row r="46" spans="1:10" x14ac:dyDescent="0.25">
      <c r="A46" s="3" t="s">
        <v>75</v>
      </c>
      <c r="B46" s="3" t="s">
        <v>106</v>
      </c>
      <c r="C46" s="3">
        <v>517</v>
      </c>
      <c r="D46" s="3">
        <v>587</v>
      </c>
      <c r="E46" s="3">
        <v>862</v>
      </c>
      <c r="F46" s="3">
        <v>1063</v>
      </c>
      <c r="G46" s="3">
        <v>1232</v>
      </c>
      <c r="H46" s="3">
        <v>1280</v>
      </c>
      <c r="I46" s="3">
        <v>1279</v>
      </c>
      <c r="J46" s="3">
        <v>1564</v>
      </c>
    </row>
    <row r="47" spans="1:10" x14ac:dyDescent="0.25">
      <c r="A47" s="3" t="s">
        <v>76</v>
      </c>
      <c r="B47" s="3" t="s">
        <v>105</v>
      </c>
      <c r="C47" s="3">
        <v>11892</v>
      </c>
      <c r="D47" s="3">
        <v>11767</v>
      </c>
      <c r="E47" s="3">
        <v>8091</v>
      </c>
      <c r="F47" s="3">
        <v>8554</v>
      </c>
      <c r="G47" s="3">
        <v>11681</v>
      </c>
      <c r="H47" s="3">
        <v>9971</v>
      </c>
      <c r="I47" s="3">
        <v>6900</v>
      </c>
      <c r="J47" s="3">
        <v>8981</v>
      </c>
    </row>
    <row r="48" spans="1:10" x14ac:dyDescent="0.25">
      <c r="A48" s="3" t="s">
        <v>76</v>
      </c>
      <c r="B48" s="3" t="s">
        <v>106</v>
      </c>
      <c r="C48" s="3">
        <v>1217</v>
      </c>
      <c r="D48" s="3">
        <v>1296</v>
      </c>
      <c r="E48" s="3">
        <v>1081</v>
      </c>
      <c r="F48" s="3">
        <v>1227</v>
      </c>
      <c r="G48" s="3">
        <v>1457</v>
      </c>
      <c r="H48" s="3">
        <v>1346</v>
      </c>
      <c r="I48" s="3">
        <v>1046</v>
      </c>
      <c r="J48" s="3">
        <v>1711</v>
      </c>
    </row>
    <row r="49" spans="1:10" x14ac:dyDescent="0.25">
      <c r="A49" s="3" t="s">
        <v>77</v>
      </c>
      <c r="B49" s="3" t="s">
        <v>105</v>
      </c>
      <c r="C49" s="3">
        <v>397</v>
      </c>
      <c r="D49" s="3">
        <v>879</v>
      </c>
      <c r="E49" s="3">
        <v>1510</v>
      </c>
      <c r="F49" s="3">
        <v>1822</v>
      </c>
      <c r="G49" s="3">
        <v>1880</v>
      </c>
      <c r="H49" s="3">
        <v>1879</v>
      </c>
      <c r="I49" s="3">
        <v>2100</v>
      </c>
      <c r="J49" s="3">
        <v>2884</v>
      </c>
    </row>
    <row r="50" spans="1:10" x14ac:dyDescent="0.25">
      <c r="A50" s="3" t="s">
        <v>77</v>
      </c>
      <c r="B50" s="3" t="s">
        <v>106</v>
      </c>
      <c r="C50" s="3">
        <v>71</v>
      </c>
      <c r="D50" s="3">
        <v>118</v>
      </c>
      <c r="E50" s="3">
        <v>213</v>
      </c>
      <c r="F50" s="3">
        <v>259</v>
      </c>
      <c r="G50" s="3">
        <v>269</v>
      </c>
      <c r="H50" s="3">
        <v>301</v>
      </c>
      <c r="I50" s="3">
        <v>310</v>
      </c>
      <c r="J50" s="3">
        <v>545</v>
      </c>
    </row>
  </sheetData>
  <mergeCells count="4">
    <mergeCell ref="A5:J5"/>
    <mergeCell ref="A17:J17"/>
    <mergeCell ref="A29:J29"/>
    <mergeCell ref="A41:J41"/>
  </mergeCells>
  <pageMargins left="0.7" right="0.7" top="0.75" bottom="0.75" header="0.3" footer="0.3"/>
  <pageSetup paperSize="9" orientation="portrait" horizontalDpi="300" verticalDpi="30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J26"/>
  <sheetViews>
    <sheetView workbookViewId="0"/>
  </sheetViews>
  <sheetFormatPr baseColWidth="10" defaultColWidth="11.42578125" defaultRowHeight="15" x14ac:dyDescent="0.25"/>
  <cols>
    <col min="1" max="1" width="9.140625" bestFit="1" customWidth="1"/>
    <col min="2" max="2" width="12.42578125" bestFit="1" customWidth="1"/>
  </cols>
  <sheetData>
    <row r="1" spans="1:10" x14ac:dyDescent="0.25">
      <c r="A1" s="5" t="str">
        <f>HYPERLINK("#'Indice'!A1", "Indice")</f>
        <v>Indice</v>
      </c>
    </row>
    <row r="2" spans="1:10" x14ac:dyDescent="0.25">
      <c r="A2" s="15" t="s">
        <v>164</v>
      </c>
    </row>
    <row r="3" spans="1:10" x14ac:dyDescent="0.25">
      <c r="A3" s="8" t="s">
        <v>156</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3" t="s">
        <v>165</v>
      </c>
      <c r="B7" s="3" t="s">
        <v>81</v>
      </c>
      <c r="C7" s="3">
        <v>372713</v>
      </c>
      <c r="D7" s="3">
        <v>389519</v>
      </c>
      <c r="E7" s="3">
        <v>436209</v>
      </c>
      <c r="F7" s="3">
        <v>411374</v>
      </c>
      <c r="G7" s="3">
        <v>357505</v>
      </c>
      <c r="H7" s="3">
        <v>469388</v>
      </c>
      <c r="I7" s="3">
        <v>415514</v>
      </c>
      <c r="J7" s="3">
        <v>401835</v>
      </c>
    </row>
    <row r="8" spans="1:10" x14ac:dyDescent="0.25">
      <c r="A8" s="3" t="s">
        <v>165</v>
      </c>
      <c r="B8" s="3" t="s">
        <v>82</v>
      </c>
      <c r="C8" s="3">
        <v>70589</v>
      </c>
      <c r="D8" s="3">
        <v>56024</v>
      </c>
      <c r="E8" s="3">
        <v>65545</v>
      </c>
      <c r="F8" s="3">
        <v>41828</v>
      </c>
      <c r="G8" s="3">
        <v>35745</v>
      </c>
      <c r="H8" s="3">
        <v>41703</v>
      </c>
      <c r="I8" s="3">
        <v>35165</v>
      </c>
      <c r="J8" s="3">
        <v>33758</v>
      </c>
    </row>
    <row r="11" spans="1:10" x14ac:dyDescent="0.25">
      <c r="A11" s="31" t="s">
        <v>78</v>
      </c>
      <c r="B11" s="31"/>
      <c r="C11" s="31"/>
      <c r="D11" s="31"/>
      <c r="E11" s="31"/>
      <c r="F11" s="31"/>
      <c r="G11" s="31"/>
      <c r="H11" s="31"/>
      <c r="I11" s="31"/>
      <c r="J11" s="31"/>
    </row>
    <row r="12" spans="1:10" x14ac:dyDescent="0.25">
      <c r="A12" s="4" t="s">
        <v>64</v>
      </c>
      <c r="B12" s="4" t="s">
        <v>5</v>
      </c>
      <c r="C12" s="4" t="s">
        <v>65</v>
      </c>
      <c r="D12" s="4" t="s">
        <v>66</v>
      </c>
      <c r="E12" s="4" t="s">
        <v>67</v>
      </c>
      <c r="F12" s="4" t="s">
        <v>68</v>
      </c>
      <c r="G12" s="4" t="s">
        <v>69</v>
      </c>
      <c r="H12" s="4" t="s">
        <v>70</v>
      </c>
      <c r="I12" s="4" t="s">
        <v>71</v>
      </c>
      <c r="J12" s="4" t="s">
        <v>72</v>
      </c>
    </row>
    <row r="13" spans="1:10" x14ac:dyDescent="0.25">
      <c r="A13" s="3" t="s">
        <v>165</v>
      </c>
      <c r="B13" s="3" t="s">
        <v>81</v>
      </c>
      <c r="C13" s="3">
        <v>11514.8369518942</v>
      </c>
      <c r="D13" s="3">
        <v>13287.6254156084</v>
      </c>
      <c r="E13" s="3">
        <v>23000.579243701501</v>
      </c>
      <c r="F13" s="3">
        <v>20084.910972793801</v>
      </c>
      <c r="G13" s="3">
        <v>11581.376446196</v>
      </c>
      <c r="H13" s="3">
        <v>17322.830101074502</v>
      </c>
      <c r="I13" s="3">
        <v>13411.9185420456</v>
      </c>
      <c r="J13" s="3">
        <v>14979.174296981901</v>
      </c>
    </row>
    <row r="14" spans="1:10" x14ac:dyDescent="0.25">
      <c r="A14" s="3" t="s">
        <v>165</v>
      </c>
      <c r="B14" s="3" t="s">
        <v>82</v>
      </c>
      <c r="C14" s="3">
        <v>2133.99413593904</v>
      </c>
      <c r="D14" s="3">
        <v>2287.34710183779</v>
      </c>
      <c r="E14" s="3">
        <v>3201.7381835578099</v>
      </c>
      <c r="F14" s="3">
        <v>2609.0531772691402</v>
      </c>
      <c r="G14" s="3">
        <v>2025.9459101292</v>
      </c>
      <c r="H14" s="3">
        <v>2753.3906231789101</v>
      </c>
      <c r="I14" s="3">
        <v>3156.8899252270398</v>
      </c>
      <c r="J14" s="3">
        <v>2352.5972876867299</v>
      </c>
    </row>
    <row r="17" spans="1:10" x14ac:dyDescent="0.25">
      <c r="A17" s="31" t="s">
        <v>79</v>
      </c>
      <c r="B17" s="31"/>
      <c r="C17" s="31"/>
      <c r="D17" s="31"/>
      <c r="E17" s="31"/>
      <c r="F17" s="31"/>
      <c r="G17" s="31"/>
      <c r="H17" s="31"/>
      <c r="I17" s="31"/>
      <c r="J17" s="31"/>
    </row>
    <row r="18" spans="1:10" x14ac:dyDescent="0.25">
      <c r="A18" s="4" t="s">
        <v>64</v>
      </c>
      <c r="B18" s="4" t="s">
        <v>5</v>
      </c>
      <c r="C18" s="4" t="s">
        <v>65</v>
      </c>
      <c r="D18" s="4" t="s">
        <v>66</v>
      </c>
      <c r="E18" s="4" t="s">
        <v>67</v>
      </c>
      <c r="F18" s="4" t="s">
        <v>68</v>
      </c>
      <c r="G18" s="4" t="s">
        <v>69</v>
      </c>
      <c r="H18" s="4" t="s">
        <v>70</v>
      </c>
      <c r="I18" s="4" t="s">
        <v>71</v>
      </c>
      <c r="J18" s="4" t="s">
        <v>72</v>
      </c>
    </row>
    <row r="19" spans="1:10" x14ac:dyDescent="0.25">
      <c r="A19" s="3" t="s">
        <v>165</v>
      </c>
      <c r="B19" s="3" t="s">
        <v>81</v>
      </c>
      <c r="C19" s="3">
        <v>3845282</v>
      </c>
      <c r="D19" s="3">
        <v>4168839</v>
      </c>
      <c r="E19" s="3">
        <v>4458367</v>
      </c>
      <c r="F19" s="3">
        <v>4755473</v>
      </c>
      <c r="G19" s="3">
        <v>4945158</v>
      </c>
      <c r="H19" s="3">
        <v>5294298</v>
      </c>
      <c r="I19" s="3">
        <v>5898357</v>
      </c>
      <c r="J19" s="3">
        <v>6193975</v>
      </c>
    </row>
    <row r="20" spans="1:10" x14ac:dyDescent="0.25">
      <c r="A20" s="3" t="s">
        <v>165</v>
      </c>
      <c r="B20" s="3" t="s">
        <v>82</v>
      </c>
      <c r="C20" s="3">
        <v>585834</v>
      </c>
      <c r="D20" s="3">
        <v>616423</v>
      </c>
      <c r="E20" s="3">
        <v>639527</v>
      </c>
      <c r="F20" s="3">
        <v>665224</v>
      </c>
      <c r="G20" s="3">
        <v>695746</v>
      </c>
      <c r="H20" s="3">
        <v>703444</v>
      </c>
      <c r="I20" s="3">
        <v>736914</v>
      </c>
      <c r="J20" s="3">
        <v>804118</v>
      </c>
    </row>
    <row r="23" spans="1:10" x14ac:dyDescent="0.25">
      <c r="A23" s="31" t="s">
        <v>80</v>
      </c>
      <c r="B23" s="31"/>
      <c r="C23" s="31"/>
      <c r="D23" s="31"/>
      <c r="E23" s="31"/>
      <c r="F23" s="31"/>
      <c r="G23" s="31"/>
      <c r="H23" s="31"/>
      <c r="I23" s="31"/>
      <c r="J23" s="31"/>
    </row>
    <row r="24" spans="1:10" x14ac:dyDescent="0.25">
      <c r="A24" s="4" t="s">
        <v>64</v>
      </c>
      <c r="B24" s="4" t="s">
        <v>5</v>
      </c>
      <c r="C24" s="4" t="s">
        <v>65</v>
      </c>
      <c r="D24" s="4" t="s">
        <v>66</v>
      </c>
      <c r="E24" s="4" t="s">
        <v>67</v>
      </c>
      <c r="F24" s="4" t="s">
        <v>68</v>
      </c>
      <c r="G24" s="4" t="s">
        <v>69</v>
      </c>
      <c r="H24" s="4" t="s">
        <v>70</v>
      </c>
      <c r="I24" s="4" t="s">
        <v>71</v>
      </c>
      <c r="J24" s="4" t="s">
        <v>72</v>
      </c>
    </row>
    <row r="25" spans="1:10" x14ac:dyDescent="0.25">
      <c r="A25" s="3" t="s">
        <v>165</v>
      </c>
      <c r="B25" s="3" t="s">
        <v>81</v>
      </c>
      <c r="C25" s="3">
        <v>44853</v>
      </c>
      <c r="D25" s="3">
        <v>45115</v>
      </c>
      <c r="E25" s="3">
        <v>46561</v>
      </c>
      <c r="F25" s="3">
        <v>53522</v>
      </c>
      <c r="G25" s="3">
        <v>64976</v>
      </c>
      <c r="H25" s="3">
        <v>57460</v>
      </c>
      <c r="I25" s="3">
        <v>52993</v>
      </c>
      <c r="J25" s="3">
        <v>57130</v>
      </c>
    </row>
    <row r="26" spans="1:10" x14ac:dyDescent="0.25">
      <c r="A26" s="3" t="s">
        <v>165</v>
      </c>
      <c r="B26" s="3" t="s">
        <v>82</v>
      </c>
      <c r="C26" s="3">
        <v>28805</v>
      </c>
      <c r="D26" s="3">
        <v>26345</v>
      </c>
      <c r="E26" s="3">
        <v>12523</v>
      </c>
      <c r="F26" s="3">
        <v>13203</v>
      </c>
      <c r="G26" s="3">
        <v>18911</v>
      </c>
      <c r="H26" s="3">
        <v>13488</v>
      </c>
      <c r="I26" s="3">
        <v>9918</v>
      </c>
      <c r="J26" s="3">
        <v>14926</v>
      </c>
    </row>
  </sheetData>
  <mergeCells count="4">
    <mergeCell ref="A5:J5"/>
    <mergeCell ref="A11:J11"/>
    <mergeCell ref="A17:J17"/>
    <mergeCell ref="A23:J23"/>
  </mergeCells>
  <pageMargins left="0.7" right="0.7" top="0.75" bottom="0.75" header="0.3" footer="0.3"/>
  <pageSetup paperSize="9" orientation="portrait" horizontalDpi="300" verticalDpi="30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J82"/>
  <sheetViews>
    <sheetView workbookViewId="0"/>
  </sheetViews>
  <sheetFormatPr baseColWidth="10" defaultColWidth="11.42578125" defaultRowHeight="15" x14ac:dyDescent="0.25"/>
  <cols>
    <col min="1" max="1" width="9.140625" bestFit="1" customWidth="1"/>
    <col min="2" max="2" width="40.42578125" bestFit="1" customWidth="1"/>
  </cols>
  <sheetData>
    <row r="1" spans="1:10" x14ac:dyDescent="0.25">
      <c r="A1" s="5" t="str">
        <f>HYPERLINK("#'Indice'!A1", "Indice")</f>
        <v>Indice</v>
      </c>
    </row>
    <row r="2" spans="1:10" x14ac:dyDescent="0.25">
      <c r="A2" s="15" t="s">
        <v>164</v>
      </c>
    </row>
    <row r="3" spans="1:10" x14ac:dyDescent="0.25">
      <c r="A3" s="8" t="s">
        <v>156</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3" t="s">
        <v>165</v>
      </c>
      <c r="B7" s="3" t="s">
        <v>83</v>
      </c>
      <c r="C7" s="3">
        <v>7979</v>
      </c>
      <c r="D7" s="3">
        <v>7268</v>
      </c>
      <c r="E7" s="3">
        <v>11184</v>
      </c>
      <c r="F7" s="3">
        <v>9769</v>
      </c>
      <c r="G7" s="3">
        <v>9566</v>
      </c>
      <c r="H7" s="3">
        <v>8018</v>
      </c>
      <c r="I7" s="3">
        <v>8031</v>
      </c>
      <c r="J7" s="3">
        <v>10533</v>
      </c>
    </row>
    <row r="8" spans="1:10" x14ac:dyDescent="0.25">
      <c r="A8" s="3" t="s">
        <v>165</v>
      </c>
      <c r="B8" s="3" t="s">
        <v>84</v>
      </c>
      <c r="C8" s="3">
        <v>11686</v>
      </c>
      <c r="D8" s="3">
        <v>12496</v>
      </c>
      <c r="E8" s="3">
        <v>11942</v>
      </c>
      <c r="F8" s="3">
        <v>10767</v>
      </c>
      <c r="G8" s="3">
        <v>11292</v>
      </c>
      <c r="H8" s="3">
        <v>13435</v>
      </c>
      <c r="I8" s="3">
        <v>16360</v>
      </c>
      <c r="J8" s="3">
        <v>15680</v>
      </c>
    </row>
    <row r="9" spans="1:10" x14ac:dyDescent="0.25">
      <c r="A9" s="3" t="s">
        <v>165</v>
      </c>
      <c r="B9" s="3" t="s">
        <v>85</v>
      </c>
      <c r="C9" s="3">
        <v>25038</v>
      </c>
      <c r="D9" s="3">
        <v>20653</v>
      </c>
      <c r="E9" s="3">
        <v>30653</v>
      </c>
      <c r="F9" s="3">
        <v>21916</v>
      </c>
      <c r="G9" s="3">
        <v>22727</v>
      </c>
      <c r="H9" s="3">
        <v>22780</v>
      </c>
      <c r="I9" s="3">
        <v>23061</v>
      </c>
      <c r="J9" s="3">
        <v>23150</v>
      </c>
    </row>
    <row r="10" spans="1:10" x14ac:dyDescent="0.25">
      <c r="A10" s="3" t="s">
        <v>165</v>
      </c>
      <c r="B10" s="3" t="s">
        <v>86</v>
      </c>
      <c r="C10" s="3">
        <v>9632</v>
      </c>
      <c r="D10" s="3">
        <v>6917</v>
      </c>
      <c r="E10" s="3">
        <v>10056</v>
      </c>
      <c r="F10" s="3">
        <v>9685</v>
      </c>
      <c r="G10" s="3">
        <v>8873</v>
      </c>
      <c r="H10" s="3">
        <v>10774</v>
      </c>
      <c r="I10" s="3">
        <v>7204</v>
      </c>
      <c r="J10" s="3">
        <v>9431</v>
      </c>
    </row>
    <row r="11" spans="1:10" x14ac:dyDescent="0.25">
      <c r="A11" s="3" t="s">
        <v>165</v>
      </c>
      <c r="B11" s="3" t="s">
        <v>87</v>
      </c>
      <c r="C11" s="3">
        <v>23036</v>
      </c>
      <c r="D11" s="3">
        <v>18750</v>
      </c>
      <c r="E11" s="3">
        <v>19676</v>
      </c>
      <c r="F11" s="3">
        <v>17005</v>
      </c>
      <c r="G11" s="3">
        <v>13960</v>
      </c>
      <c r="H11" s="3">
        <v>22605</v>
      </c>
      <c r="I11" s="3">
        <v>17039</v>
      </c>
      <c r="J11" s="3">
        <v>12896</v>
      </c>
    </row>
    <row r="12" spans="1:10" x14ac:dyDescent="0.25">
      <c r="A12" s="3" t="s">
        <v>165</v>
      </c>
      <c r="B12" s="3" t="s">
        <v>88</v>
      </c>
      <c r="C12" s="3">
        <v>41287</v>
      </c>
      <c r="D12" s="3">
        <v>34993</v>
      </c>
      <c r="E12" s="3">
        <v>45703</v>
      </c>
      <c r="F12" s="3">
        <v>35815</v>
      </c>
      <c r="G12" s="3">
        <v>23968</v>
      </c>
      <c r="H12" s="3">
        <v>39989</v>
      </c>
      <c r="I12" s="3">
        <v>38416</v>
      </c>
      <c r="J12" s="3">
        <v>31322</v>
      </c>
    </row>
    <row r="13" spans="1:10" x14ac:dyDescent="0.25">
      <c r="A13" s="3" t="s">
        <v>165</v>
      </c>
      <c r="B13" s="3" t="s">
        <v>89</v>
      </c>
      <c r="C13" s="3">
        <v>175106</v>
      </c>
      <c r="D13" s="3">
        <v>209682</v>
      </c>
      <c r="E13" s="3">
        <v>221044</v>
      </c>
      <c r="F13" s="3">
        <v>235528</v>
      </c>
      <c r="G13" s="3">
        <v>207705</v>
      </c>
      <c r="H13" s="3">
        <v>278840</v>
      </c>
      <c r="I13" s="3">
        <v>230598</v>
      </c>
      <c r="J13" s="3">
        <v>252270</v>
      </c>
    </row>
    <row r="14" spans="1:10" x14ac:dyDescent="0.25">
      <c r="A14" s="3" t="s">
        <v>165</v>
      </c>
      <c r="B14" s="3" t="s">
        <v>90</v>
      </c>
      <c r="C14" s="3">
        <v>20495</v>
      </c>
      <c r="D14" s="3">
        <v>27771</v>
      </c>
      <c r="E14" s="3">
        <v>19604</v>
      </c>
      <c r="F14" s="3">
        <v>17309</v>
      </c>
      <c r="G14" s="3">
        <v>15096</v>
      </c>
      <c r="H14" s="3">
        <v>17199</v>
      </c>
      <c r="I14" s="3">
        <v>15744</v>
      </c>
      <c r="J14" s="3">
        <v>18832</v>
      </c>
    </row>
    <row r="15" spans="1:10" x14ac:dyDescent="0.25">
      <c r="A15" s="3" t="s">
        <v>165</v>
      </c>
      <c r="B15" s="3" t="s">
        <v>91</v>
      </c>
      <c r="C15" s="3">
        <v>33629</v>
      </c>
      <c r="D15" s="3">
        <v>22102</v>
      </c>
      <c r="E15" s="3">
        <v>36453</v>
      </c>
      <c r="F15" s="3">
        <v>24079</v>
      </c>
      <c r="G15" s="3">
        <v>18136</v>
      </c>
      <c r="H15" s="3">
        <v>19824</v>
      </c>
      <c r="I15" s="3">
        <v>23858</v>
      </c>
      <c r="J15" s="3">
        <v>16166</v>
      </c>
    </row>
    <row r="16" spans="1:10" x14ac:dyDescent="0.25">
      <c r="A16" s="3" t="s">
        <v>165</v>
      </c>
      <c r="B16" s="3" t="s">
        <v>92</v>
      </c>
      <c r="C16" s="3"/>
      <c r="D16" s="3"/>
      <c r="E16" s="3"/>
      <c r="F16" s="3"/>
      <c r="G16" s="3"/>
      <c r="H16" s="3">
        <v>9036</v>
      </c>
      <c r="I16" s="3">
        <v>5270</v>
      </c>
      <c r="J16" s="3">
        <v>4935</v>
      </c>
    </row>
    <row r="17" spans="1:10" x14ac:dyDescent="0.25">
      <c r="A17" s="3" t="s">
        <v>165</v>
      </c>
      <c r="B17" s="3" t="s">
        <v>93</v>
      </c>
      <c r="C17" s="3">
        <v>50431</v>
      </c>
      <c r="D17" s="3">
        <v>42845</v>
      </c>
      <c r="E17" s="3">
        <v>56936</v>
      </c>
      <c r="F17" s="3">
        <v>39673</v>
      </c>
      <c r="G17" s="3">
        <v>33393</v>
      </c>
      <c r="H17" s="3">
        <v>36274</v>
      </c>
      <c r="I17" s="3">
        <v>28024</v>
      </c>
      <c r="J17" s="3">
        <v>18534</v>
      </c>
    </row>
    <row r="18" spans="1:10" x14ac:dyDescent="0.25">
      <c r="A18" s="3" t="s">
        <v>165</v>
      </c>
      <c r="B18" s="3" t="s">
        <v>94</v>
      </c>
      <c r="C18" s="3">
        <v>20571</v>
      </c>
      <c r="D18" s="3">
        <v>14673</v>
      </c>
      <c r="E18" s="3">
        <v>18771</v>
      </c>
      <c r="F18" s="3">
        <v>13782</v>
      </c>
      <c r="G18" s="3">
        <v>14118</v>
      </c>
      <c r="H18" s="3">
        <v>14826</v>
      </c>
      <c r="I18" s="3">
        <v>14212</v>
      </c>
      <c r="J18" s="3">
        <v>10063</v>
      </c>
    </row>
    <row r="19" spans="1:10" x14ac:dyDescent="0.25">
      <c r="A19" s="3" t="s">
        <v>165</v>
      </c>
      <c r="B19" s="3" t="s">
        <v>95</v>
      </c>
      <c r="C19" s="3">
        <v>5728</v>
      </c>
      <c r="D19" s="3">
        <v>9482</v>
      </c>
      <c r="E19" s="3">
        <v>5690</v>
      </c>
      <c r="F19" s="3">
        <v>4580</v>
      </c>
      <c r="G19" s="3">
        <v>4628</v>
      </c>
      <c r="H19" s="3">
        <v>4070</v>
      </c>
      <c r="I19" s="3">
        <v>5841</v>
      </c>
      <c r="J19" s="3">
        <v>3773</v>
      </c>
    </row>
    <row r="20" spans="1:10" x14ac:dyDescent="0.25">
      <c r="A20" s="3" t="s">
        <v>165</v>
      </c>
      <c r="B20" s="3" t="s">
        <v>96</v>
      </c>
      <c r="C20" s="3">
        <v>15527</v>
      </c>
      <c r="D20" s="3">
        <v>13209</v>
      </c>
      <c r="E20" s="3">
        <v>10786</v>
      </c>
      <c r="F20" s="3">
        <v>9939</v>
      </c>
      <c r="G20" s="3">
        <v>7799</v>
      </c>
      <c r="H20" s="3">
        <v>10444</v>
      </c>
      <c r="I20" s="3">
        <v>13126</v>
      </c>
      <c r="J20" s="3">
        <v>6144</v>
      </c>
    </row>
    <row r="21" spans="1:10" x14ac:dyDescent="0.25">
      <c r="A21" s="3" t="s">
        <v>165</v>
      </c>
      <c r="B21" s="3" t="s">
        <v>97</v>
      </c>
      <c r="C21" s="3">
        <v>1865</v>
      </c>
      <c r="D21" s="3">
        <v>2140</v>
      </c>
      <c r="E21" s="3">
        <v>1317</v>
      </c>
      <c r="F21" s="3">
        <v>1327</v>
      </c>
      <c r="G21" s="3">
        <v>733</v>
      </c>
      <c r="H21" s="3">
        <v>531</v>
      </c>
      <c r="I21" s="3">
        <v>1154</v>
      </c>
      <c r="J21" s="3">
        <v>778</v>
      </c>
    </row>
    <row r="22" spans="1:10" x14ac:dyDescent="0.25">
      <c r="A22" s="3" t="s">
        <v>165</v>
      </c>
      <c r="B22" s="3" t="s">
        <v>98</v>
      </c>
      <c r="C22" s="3">
        <v>1292</v>
      </c>
      <c r="D22" s="3">
        <v>2562</v>
      </c>
      <c r="E22" s="3">
        <v>1939</v>
      </c>
      <c r="F22" s="3">
        <v>2028</v>
      </c>
      <c r="G22" s="3">
        <v>1256</v>
      </c>
      <c r="H22" s="3">
        <v>2446</v>
      </c>
      <c r="I22" s="3">
        <v>2741</v>
      </c>
      <c r="J22" s="3">
        <v>1086</v>
      </c>
    </row>
    <row r="25" spans="1:10" x14ac:dyDescent="0.25">
      <c r="A25" s="31" t="s">
        <v>78</v>
      </c>
      <c r="B25" s="31"/>
      <c r="C25" s="31"/>
      <c r="D25" s="31"/>
      <c r="E25" s="31"/>
      <c r="F25" s="31"/>
      <c r="G25" s="31"/>
      <c r="H25" s="31"/>
      <c r="I25" s="31"/>
      <c r="J25" s="31"/>
    </row>
    <row r="26" spans="1:10" x14ac:dyDescent="0.25">
      <c r="A26" s="4" t="s">
        <v>64</v>
      </c>
      <c r="B26" s="4" t="s">
        <v>5</v>
      </c>
      <c r="C26" s="4" t="s">
        <v>65</v>
      </c>
      <c r="D26" s="4" t="s">
        <v>66</v>
      </c>
      <c r="E26" s="4" t="s">
        <v>67</v>
      </c>
      <c r="F26" s="4" t="s">
        <v>68</v>
      </c>
      <c r="G26" s="4" t="s">
        <v>69</v>
      </c>
      <c r="H26" s="4" t="s">
        <v>70</v>
      </c>
      <c r="I26" s="4" t="s">
        <v>71</v>
      </c>
      <c r="J26" s="4" t="s">
        <v>72</v>
      </c>
    </row>
    <row r="27" spans="1:10" x14ac:dyDescent="0.25">
      <c r="A27" s="3" t="s">
        <v>165</v>
      </c>
      <c r="B27" s="3" t="s">
        <v>83</v>
      </c>
      <c r="C27" s="3">
        <v>1558.9555264129001</v>
      </c>
      <c r="D27" s="3">
        <v>1352.5294117037899</v>
      </c>
      <c r="E27" s="3">
        <v>1618.4387132113</v>
      </c>
      <c r="F27" s="3">
        <v>878.42782540425299</v>
      </c>
      <c r="G27" s="3">
        <v>1631.0375361849999</v>
      </c>
      <c r="H27" s="3">
        <v>826.22638183645097</v>
      </c>
      <c r="I27" s="3">
        <v>1021.12187758802</v>
      </c>
      <c r="J27" s="3">
        <v>980.61003032056499</v>
      </c>
    </row>
    <row r="28" spans="1:10" x14ac:dyDescent="0.25">
      <c r="A28" s="3" t="s">
        <v>165</v>
      </c>
      <c r="B28" s="3" t="s">
        <v>84</v>
      </c>
      <c r="C28" s="3">
        <v>1630.49135280973</v>
      </c>
      <c r="D28" s="3">
        <v>2685.7656299550099</v>
      </c>
      <c r="E28" s="3">
        <v>1305.1671971437199</v>
      </c>
      <c r="F28" s="3">
        <v>1268.62313452183</v>
      </c>
      <c r="G28" s="3">
        <v>1681.8231762656401</v>
      </c>
      <c r="H28" s="3">
        <v>1314.4644420330901</v>
      </c>
      <c r="I28" s="3">
        <v>2241.4915229862099</v>
      </c>
      <c r="J28" s="3">
        <v>1885.0269923240101</v>
      </c>
    </row>
    <row r="29" spans="1:10" x14ac:dyDescent="0.25">
      <c r="A29" s="3" t="s">
        <v>165</v>
      </c>
      <c r="B29" s="3" t="s">
        <v>85</v>
      </c>
      <c r="C29" s="3">
        <v>4135.4343280135799</v>
      </c>
      <c r="D29" s="3">
        <v>3990.81274241149</v>
      </c>
      <c r="E29" s="3">
        <v>5625.7080399147799</v>
      </c>
      <c r="F29" s="3">
        <v>2513.2607306047598</v>
      </c>
      <c r="G29" s="3">
        <v>2842.1478713055199</v>
      </c>
      <c r="H29" s="3">
        <v>2679.7715136913098</v>
      </c>
      <c r="I29" s="3">
        <v>2889.1653507963902</v>
      </c>
      <c r="J29" s="3">
        <v>2593.8179439215901</v>
      </c>
    </row>
    <row r="30" spans="1:10" x14ac:dyDescent="0.25">
      <c r="A30" s="3" t="s">
        <v>165</v>
      </c>
      <c r="B30" s="3" t="s">
        <v>86</v>
      </c>
      <c r="C30" s="3">
        <v>1625.7230796621</v>
      </c>
      <c r="D30" s="3">
        <v>952.86093690494295</v>
      </c>
      <c r="E30" s="3">
        <v>1089.0358248367099</v>
      </c>
      <c r="F30" s="3">
        <v>2753.0360523878198</v>
      </c>
      <c r="G30" s="3">
        <v>942.75656410779902</v>
      </c>
      <c r="H30" s="3">
        <v>1332.8476156960601</v>
      </c>
      <c r="I30" s="3">
        <v>899.85994942070204</v>
      </c>
      <c r="J30" s="3">
        <v>995.26412995571502</v>
      </c>
    </row>
    <row r="31" spans="1:10" x14ac:dyDescent="0.25">
      <c r="A31" s="3" t="s">
        <v>165</v>
      </c>
      <c r="B31" s="3" t="s">
        <v>87</v>
      </c>
      <c r="C31" s="3">
        <v>2908.1314770568601</v>
      </c>
      <c r="D31" s="3">
        <v>2003.8357059489099</v>
      </c>
      <c r="E31" s="3">
        <v>2231.5853060895902</v>
      </c>
      <c r="F31" s="3">
        <v>2623.0693475430999</v>
      </c>
      <c r="G31" s="3">
        <v>1237.8825553064901</v>
      </c>
      <c r="H31" s="3">
        <v>3311.5162564123898</v>
      </c>
      <c r="I31" s="3">
        <v>2447.8057862160899</v>
      </c>
      <c r="J31" s="3">
        <v>1593.3814565687701</v>
      </c>
    </row>
    <row r="32" spans="1:10" x14ac:dyDescent="0.25">
      <c r="A32" s="3" t="s">
        <v>165</v>
      </c>
      <c r="B32" s="3" t="s">
        <v>88</v>
      </c>
      <c r="C32" s="3">
        <v>3260.0398767377501</v>
      </c>
      <c r="D32" s="3">
        <v>3283.7995527551798</v>
      </c>
      <c r="E32" s="3">
        <v>8932.7982586255694</v>
      </c>
      <c r="F32" s="3">
        <v>5600.2944195234704</v>
      </c>
      <c r="G32" s="3">
        <v>1861.1202636846001</v>
      </c>
      <c r="H32" s="3">
        <v>4053.87894236681</v>
      </c>
      <c r="I32" s="3">
        <v>3569.1699853035302</v>
      </c>
      <c r="J32" s="3">
        <v>2591.27466771219</v>
      </c>
    </row>
    <row r="33" spans="1:10" x14ac:dyDescent="0.25">
      <c r="A33" s="3" t="s">
        <v>165</v>
      </c>
      <c r="B33" s="3" t="s">
        <v>89</v>
      </c>
      <c r="C33" s="3">
        <v>8163.7120804455699</v>
      </c>
      <c r="D33" s="3">
        <v>10231.0930624545</v>
      </c>
      <c r="E33" s="3">
        <v>18102.432066334099</v>
      </c>
      <c r="F33" s="3">
        <v>16538.651979685699</v>
      </c>
      <c r="G33" s="3">
        <v>10235.928034712</v>
      </c>
      <c r="H33" s="3">
        <v>15437.8382576359</v>
      </c>
      <c r="I33" s="3">
        <v>11235.491593172699</v>
      </c>
      <c r="J33" s="3">
        <v>14033.986962516599</v>
      </c>
    </row>
    <row r="34" spans="1:10" x14ac:dyDescent="0.25">
      <c r="A34" s="3" t="s">
        <v>165</v>
      </c>
      <c r="B34" s="3" t="s">
        <v>90</v>
      </c>
      <c r="C34" s="3">
        <v>1442.7941763568599</v>
      </c>
      <c r="D34" s="3">
        <v>2894.8426748369902</v>
      </c>
      <c r="E34" s="3">
        <v>1861.5027373134999</v>
      </c>
      <c r="F34" s="3">
        <v>1554.44607208959</v>
      </c>
      <c r="G34" s="3">
        <v>1316.66093718871</v>
      </c>
      <c r="H34" s="3">
        <v>1744.9754846498499</v>
      </c>
      <c r="I34" s="3">
        <v>2596.0067081137199</v>
      </c>
      <c r="J34" s="3">
        <v>1733.3767801188901</v>
      </c>
    </row>
    <row r="35" spans="1:10" x14ac:dyDescent="0.25">
      <c r="A35" s="3" t="s">
        <v>165</v>
      </c>
      <c r="B35" s="3" t="s">
        <v>91</v>
      </c>
      <c r="C35" s="3">
        <v>2547.6502374459101</v>
      </c>
      <c r="D35" s="3">
        <v>2938.2082619304201</v>
      </c>
      <c r="E35" s="3">
        <v>2645.43229521593</v>
      </c>
      <c r="F35" s="3">
        <v>3661.3723368821302</v>
      </c>
      <c r="G35" s="3">
        <v>1422.5331588737199</v>
      </c>
      <c r="H35" s="3">
        <v>2160.9568887806799</v>
      </c>
      <c r="I35" s="3">
        <v>2871.2142525034501</v>
      </c>
      <c r="J35" s="3">
        <v>1585.49748831242</v>
      </c>
    </row>
    <row r="36" spans="1:10" x14ac:dyDescent="0.25">
      <c r="A36" s="3" t="s">
        <v>165</v>
      </c>
      <c r="B36" s="3" t="s">
        <v>92</v>
      </c>
      <c r="C36" s="3"/>
      <c r="D36" s="3"/>
      <c r="E36" s="3"/>
      <c r="F36" s="3"/>
      <c r="G36" s="3"/>
      <c r="H36" s="3">
        <v>1284.35976268334</v>
      </c>
      <c r="I36" s="3">
        <v>1248.7213460175999</v>
      </c>
      <c r="J36" s="3">
        <v>688.66112643262704</v>
      </c>
    </row>
    <row r="37" spans="1:10" x14ac:dyDescent="0.25">
      <c r="A37" s="3" t="s">
        <v>165</v>
      </c>
      <c r="B37" s="3" t="s">
        <v>93</v>
      </c>
      <c r="C37" s="3">
        <v>3139.61831249227</v>
      </c>
      <c r="D37" s="3">
        <v>2979.2552779059702</v>
      </c>
      <c r="E37" s="3">
        <v>8513.9077657671005</v>
      </c>
      <c r="F37" s="3">
        <v>7795.8486069416604</v>
      </c>
      <c r="G37" s="3">
        <v>2513.5003281193499</v>
      </c>
      <c r="H37" s="3">
        <v>3925.7912699715798</v>
      </c>
      <c r="I37" s="3">
        <v>2432.7626772778399</v>
      </c>
      <c r="J37" s="3">
        <v>1687.76274492527</v>
      </c>
    </row>
    <row r="38" spans="1:10" x14ac:dyDescent="0.25">
      <c r="A38" s="3" t="s">
        <v>165</v>
      </c>
      <c r="B38" s="3" t="s">
        <v>94</v>
      </c>
      <c r="C38" s="3">
        <v>1789.8331660234301</v>
      </c>
      <c r="D38" s="3">
        <v>1494.5882689800901</v>
      </c>
      <c r="E38" s="3">
        <v>1989.4901018794201</v>
      </c>
      <c r="F38" s="3">
        <v>1728.9512086077</v>
      </c>
      <c r="G38" s="3">
        <v>1631.5428740918801</v>
      </c>
      <c r="H38" s="3">
        <v>1269.86328004238</v>
      </c>
      <c r="I38" s="3">
        <v>1500.9582653377499</v>
      </c>
      <c r="J38" s="3">
        <v>1127.5241380147099</v>
      </c>
    </row>
    <row r="39" spans="1:10" x14ac:dyDescent="0.25">
      <c r="A39" s="3" t="s">
        <v>165</v>
      </c>
      <c r="B39" s="3" t="s">
        <v>95</v>
      </c>
      <c r="C39" s="3">
        <v>991.25793734208503</v>
      </c>
      <c r="D39" s="3">
        <v>1671.9566548989301</v>
      </c>
      <c r="E39" s="3">
        <v>551.87966052599404</v>
      </c>
      <c r="F39" s="3">
        <v>482.47295836715602</v>
      </c>
      <c r="G39" s="3">
        <v>622.97062531069605</v>
      </c>
      <c r="H39" s="3">
        <v>469.30260485174699</v>
      </c>
      <c r="I39" s="3">
        <v>1379.83869830257</v>
      </c>
      <c r="J39" s="3">
        <v>500.75557102701299</v>
      </c>
    </row>
    <row r="40" spans="1:10" x14ac:dyDescent="0.25">
      <c r="A40" s="3" t="s">
        <v>165</v>
      </c>
      <c r="B40" s="3" t="s">
        <v>96</v>
      </c>
      <c r="C40" s="3">
        <v>1922.3100113750399</v>
      </c>
      <c r="D40" s="3">
        <v>1556.0798146889999</v>
      </c>
      <c r="E40" s="3">
        <v>1466.4462045758901</v>
      </c>
      <c r="F40" s="3">
        <v>1405.6105206843699</v>
      </c>
      <c r="G40" s="3">
        <v>881.31301527954099</v>
      </c>
      <c r="H40" s="3">
        <v>1953.0094496351401</v>
      </c>
      <c r="I40" s="3">
        <v>1613.5805320260099</v>
      </c>
      <c r="J40" s="3">
        <v>1010.35804191119</v>
      </c>
    </row>
    <row r="41" spans="1:10" x14ac:dyDescent="0.25">
      <c r="A41" s="3" t="s">
        <v>165</v>
      </c>
      <c r="B41" s="3" t="s">
        <v>97</v>
      </c>
      <c r="C41" s="3">
        <v>384.249094555429</v>
      </c>
      <c r="D41" s="3">
        <v>473.16265702187502</v>
      </c>
      <c r="E41" s="3">
        <v>333.84712783234301</v>
      </c>
      <c r="F41" s="3">
        <v>315.00184379725903</v>
      </c>
      <c r="G41" s="3">
        <v>181.48764879921401</v>
      </c>
      <c r="H41" s="3">
        <v>109.47819961287399</v>
      </c>
      <c r="I41" s="3">
        <v>199.441720810867</v>
      </c>
      <c r="J41" s="3">
        <v>184.939936789705</v>
      </c>
    </row>
    <row r="42" spans="1:10" x14ac:dyDescent="0.25">
      <c r="A42" s="3" t="s">
        <v>165</v>
      </c>
      <c r="B42" s="3" t="s">
        <v>98</v>
      </c>
      <c r="C42" s="3">
        <v>349.43706429736699</v>
      </c>
      <c r="D42" s="3">
        <v>1696.5070488113699</v>
      </c>
      <c r="E42" s="3">
        <v>415.67167866531901</v>
      </c>
      <c r="F42" s="3">
        <v>441.82966092755902</v>
      </c>
      <c r="G42" s="3">
        <v>269.12835227823899</v>
      </c>
      <c r="H42" s="3">
        <v>362.53682571567799</v>
      </c>
      <c r="I42" s="3">
        <v>627.299418624042</v>
      </c>
      <c r="J42" s="3">
        <v>228.83426619997999</v>
      </c>
    </row>
    <row r="45" spans="1:10" x14ac:dyDescent="0.25">
      <c r="A45" s="31" t="s">
        <v>79</v>
      </c>
      <c r="B45" s="31"/>
      <c r="C45" s="31"/>
      <c r="D45" s="31"/>
      <c r="E45" s="31"/>
      <c r="F45" s="31"/>
      <c r="G45" s="31"/>
      <c r="H45" s="31"/>
      <c r="I45" s="31"/>
      <c r="J45" s="31"/>
    </row>
    <row r="46" spans="1:10" x14ac:dyDescent="0.25">
      <c r="A46" s="4" t="s">
        <v>64</v>
      </c>
      <c r="B46" s="4" t="s">
        <v>5</v>
      </c>
      <c r="C46" s="4" t="s">
        <v>65</v>
      </c>
      <c r="D46" s="4" t="s">
        <v>66</v>
      </c>
      <c r="E46" s="4" t="s">
        <v>67</v>
      </c>
      <c r="F46" s="4" t="s">
        <v>68</v>
      </c>
      <c r="G46" s="4" t="s">
        <v>69</v>
      </c>
      <c r="H46" s="4" t="s">
        <v>70</v>
      </c>
      <c r="I46" s="4" t="s">
        <v>71</v>
      </c>
      <c r="J46" s="4" t="s">
        <v>72</v>
      </c>
    </row>
    <row r="47" spans="1:10" x14ac:dyDescent="0.25">
      <c r="A47" s="3" t="s">
        <v>165</v>
      </c>
      <c r="B47" s="3" t="s">
        <v>83</v>
      </c>
      <c r="C47" s="3">
        <v>49935</v>
      </c>
      <c r="D47" s="3">
        <v>54124</v>
      </c>
      <c r="E47" s="3">
        <v>61167</v>
      </c>
      <c r="F47" s="3">
        <v>67015</v>
      </c>
      <c r="G47" s="3">
        <v>72164</v>
      </c>
      <c r="H47" s="3">
        <v>77985</v>
      </c>
      <c r="I47" s="3">
        <v>81297</v>
      </c>
      <c r="J47" s="3">
        <v>86757</v>
      </c>
    </row>
    <row r="48" spans="1:10" x14ac:dyDescent="0.25">
      <c r="A48" s="3" t="s">
        <v>165</v>
      </c>
      <c r="B48" s="3" t="s">
        <v>84</v>
      </c>
      <c r="C48" s="3">
        <v>73464</v>
      </c>
      <c r="D48" s="3">
        <v>78895</v>
      </c>
      <c r="E48" s="3">
        <v>82785</v>
      </c>
      <c r="F48" s="3">
        <v>90169</v>
      </c>
      <c r="G48" s="3">
        <v>100678</v>
      </c>
      <c r="H48" s="3">
        <v>101481</v>
      </c>
      <c r="I48" s="3">
        <v>124877</v>
      </c>
      <c r="J48" s="3">
        <v>128988</v>
      </c>
    </row>
    <row r="49" spans="1:10" x14ac:dyDescent="0.25">
      <c r="A49" s="3" t="s">
        <v>165</v>
      </c>
      <c r="B49" s="3" t="s">
        <v>85</v>
      </c>
      <c r="C49" s="3">
        <v>130526</v>
      </c>
      <c r="D49" s="3">
        <v>131577</v>
      </c>
      <c r="E49" s="3">
        <v>153637</v>
      </c>
      <c r="F49" s="3">
        <v>161157</v>
      </c>
      <c r="G49" s="3">
        <v>180442</v>
      </c>
      <c r="H49" s="3">
        <v>202549</v>
      </c>
      <c r="I49" s="3">
        <v>225841</v>
      </c>
      <c r="J49" s="3">
        <v>244373</v>
      </c>
    </row>
    <row r="50" spans="1:10" x14ac:dyDescent="0.25">
      <c r="A50" s="3" t="s">
        <v>165</v>
      </c>
      <c r="B50" s="3" t="s">
        <v>86</v>
      </c>
      <c r="C50" s="3">
        <v>71353</v>
      </c>
      <c r="D50" s="3">
        <v>72984</v>
      </c>
      <c r="E50" s="3">
        <v>83195</v>
      </c>
      <c r="F50" s="3">
        <v>85028</v>
      </c>
      <c r="G50" s="3">
        <v>87587</v>
      </c>
      <c r="H50" s="3">
        <v>97677</v>
      </c>
      <c r="I50" s="3">
        <v>103846</v>
      </c>
      <c r="J50" s="3">
        <v>113570</v>
      </c>
    </row>
    <row r="51" spans="1:10" x14ac:dyDescent="0.25">
      <c r="A51" s="3" t="s">
        <v>165</v>
      </c>
      <c r="B51" s="3" t="s">
        <v>87</v>
      </c>
      <c r="C51" s="3">
        <v>173385</v>
      </c>
      <c r="D51" s="3">
        <v>201754</v>
      </c>
      <c r="E51" s="3">
        <v>206556</v>
      </c>
      <c r="F51" s="3">
        <v>210831</v>
      </c>
      <c r="G51" s="3">
        <v>230778</v>
      </c>
      <c r="H51" s="3">
        <v>245377</v>
      </c>
      <c r="I51" s="3">
        <v>278443</v>
      </c>
      <c r="J51" s="3">
        <v>313490</v>
      </c>
    </row>
    <row r="52" spans="1:10" x14ac:dyDescent="0.25">
      <c r="A52" s="3" t="s">
        <v>165</v>
      </c>
      <c r="B52" s="3" t="s">
        <v>88</v>
      </c>
      <c r="C52" s="3">
        <v>461315</v>
      </c>
      <c r="D52" s="3">
        <v>502382</v>
      </c>
      <c r="E52" s="3">
        <v>550530</v>
      </c>
      <c r="F52" s="3">
        <v>567808</v>
      </c>
      <c r="G52" s="3">
        <v>600617</v>
      </c>
      <c r="H52" s="3">
        <v>628127</v>
      </c>
      <c r="I52" s="3">
        <v>682125</v>
      </c>
      <c r="J52" s="3">
        <v>707687</v>
      </c>
    </row>
    <row r="53" spans="1:10" x14ac:dyDescent="0.25">
      <c r="A53" s="3" t="s">
        <v>165</v>
      </c>
      <c r="B53" s="3" t="s">
        <v>89</v>
      </c>
      <c r="C53" s="3">
        <v>1782073</v>
      </c>
      <c r="D53" s="3">
        <v>1918565</v>
      </c>
      <c r="E53" s="3">
        <v>2049595</v>
      </c>
      <c r="F53" s="3">
        <v>2221927</v>
      </c>
      <c r="G53" s="3">
        <v>2249217</v>
      </c>
      <c r="H53" s="3">
        <v>2405660</v>
      </c>
      <c r="I53" s="3">
        <v>2745888</v>
      </c>
      <c r="J53" s="3">
        <v>2869925</v>
      </c>
    </row>
    <row r="54" spans="1:10" x14ac:dyDescent="0.25">
      <c r="A54" s="3" t="s">
        <v>165</v>
      </c>
      <c r="B54" s="3" t="s">
        <v>90</v>
      </c>
      <c r="C54" s="3">
        <v>232654</v>
      </c>
      <c r="D54" s="3">
        <v>252182</v>
      </c>
      <c r="E54" s="3">
        <v>267127</v>
      </c>
      <c r="F54" s="3">
        <v>282613</v>
      </c>
      <c r="G54" s="3">
        <v>297288</v>
      </c>
      <c r="H54" s="3">
        <v>312790</v>
      </c>
      <c r="I54" s="3">
        <v>348070</v>
      </c>
      <c r="J54" s="3">
        <v>369146</v>
      </c>
    </row>
    <row r="55" spans="1:10" x14ac:dyDescent="0.25">
      <c r="A55" s="3" t="s">
        <v>165</v>
      </c>
      <c r="B55" s="3" t="s">
        <v>91</v>
      </c>
      <c r="C55" s="3">
        <v>268440</v>
      </c>
      <c r="D55" s="3">
        <v>298959</v>
      </c>
      <c r="E55" s="3">
        <v>314529</v>
      </c>
      <c r="F55" s="3">
        <v>337666</v>
      </c>
      <c r="G55" s="3">
        <v>343327</v>
      </c>
      <c r="H55" s="3">
        <v>361499</v>
      </c>
      <c r="I55" s="3">
        <v>397561</v>
      </c>
      <c r="J55" s="3">
        <v>427851</v>
      </c>
    </row>
    <row r="56" spans="1:10" x14ac:dyDescent="0.25">
      <c r="A56" s="3" t="s">
        <v>165</v>
      </c>
      <c r="B56" s="3" t="s">
        <v>92</v>
      </c>
      <c r="C56" s="3"/>
      <c r="D56" s="3"/>
      <c r="E56" s="3"/>
      <c r="F56" s="3"/>
      <c r="G56" s="3"/>
      <c r="H56" s="3">
        <v>167255</v>
      </c>
      <c r="I56" s="3">
        <v>180332</v>
      </c>
      <c r="J56" s="3">
        <v>193425</v>
      </c>
    </row>
    <row r="57" spans="1:10" x14ac:dyDescent="0.25">
      <c r="A57" s="3" t="s">
        <v>165</v>
      </c>
      <c r="B57" s="3" t="s">
        <v>93</v>
      </c>
      <c r="C57" s="3">
        <v>534613</v>
      </c>
      <c r="D57" s="3">
        <v>573042</v>
      </c>
      <c r="E57" s="3">
        <v>594297</v>
      </c>
      <c r="F57" s="3">
        <v>623397</v>
      </c>
      <c r="G57" s="3">
        <v>671288</v>
      </c>
      <c r="H57" s="3">
        <v>547557</v>
      </c>
      <c r="I57" s="3">
        <v>575024</v>
      </c>
      <c r="J57" s="3">
        <v>589131</v>
      </c>
    </row>
    <row r="58" spans="1:10" x14ac:dyDescent="0.25">
      <c r="A58" s="3" t="s">
        <v>165</v>
      </c>
      <c r="B58" s="3" t="s">
        <v>94</v>
      </c>
      <c r="C58" s="3">
        <v>254870</v>
      </c>
      <c r="D58" s="3">
        <v>270472</v>
      </c>
      <c r="E58" s="3">
        <v>282787</v>
      </c>
      <c r="F58" s="3">
        <v>298931</v>
      </c>
      <c r="G58" s="3">
        <v>311049</v>
      </c>
      <c r="H58" s="3">
        <v>331246</v>
      </c>
      <c r="I58" s="3">
        <v>340741</v>
      </c>
      <c r="J58" s="3">
        <v>367063</v>
      </c>
    </row>
    <row r="59" spans="1:10" x14ac:dyDescent="0.25">
      <c r="A59" s="3" t="s">
        <v>165</v>
      </c>
      <c r="B59" s="3" t="s">
        <v>95</v>
      </c>
      <c r="C59" s="3">
        <v>101511</v>
      </c>
      <c r="D59" s="3">
        <v>112292</v>
      </c>
      <c r="E59" s="3">
        <v>115737</v>
      </c>
      <c r="F59" s="3">
        <v>124134</v>
      </c>
      <c r="G59" s="3">
        <v>127380</v>
      </c>
      <c r="H59" s="3">
        <v>132793</v>
      </c>
      <c r="I59" s="3">
        <v>141058</v>
      </c>
      <c r="J59" s="3">
        <v>148305</v>
      </c>
    </row>
    <row r="60" spans="1:10" x14ac:dyDescent="0.25">
      <c r="A60" s="3" t="s">
        <v>165</v>
      </c>
      <c r="B60" s="3" t="s">
        <v>96</v>
      </c>
      <c r="C60" s="3">
        <v>220728</v>
      </c>
      <c r="D60" s="3">
        <v>236675</v>
      </c>
      <c r="E60" s="3">
        <v>249635</v>
      </c>
      <c r="F60" s="3">
        <v>263663</v>
      </c>
      <c r="G60" s="3">
        <v>274655</v>
      </c>
      <c r="H60" s="3">
        <v>288930</v>
      </c>
      <c r="I60" s="3">
        <v>303051</v>
      </c>
      <c r="J60" s="3">
        <v>327911</v>
      </c>
    </row>
    <row r="61" spans="1:10" x14ac:dyDescent="0.25">
      <c r="A61" s="3" t="s">
        <v>165</v>
      </c>
      <c r="B61" s="3" t="s">
        <v>97</v>
      </c>
      <c r="C61" s="3">
        <v>28676</v>
      </c>
      <c r="D61" s="3">
        <v>30842</v>
      </c>
      <c r="E61" s="3">
        <v>32642</v>
      </c>
      <c r="F61" s="3">
        <v>33849</v>
      </c>
      <c r="G61" s="3">
        <v>35629</v>
      </c>
      <c r="H61" s="3">
        <v>37244</v>
      </c>
      <c r="I61" s="3">
        <v>40819</v>
      </c>
      <c r="J61" s="3">
        <v>40770</v>
      </c>
    </row>
    <row r="62" spans="1:10" x14ac:dyDescent="0.25">
      <c r="A62" s="3" t="s">
        <v>165</v>
      </c>
      <c r="B62" s="3" t="s">
        <v>98</v>
      </c>
      <c r="C62" s="3">
        <v>47573</v>
      </c>
      <c r="D62" s="3">
        <v>50517</v>
      </c>
      <c r="E62" s="3">
        <v>53675</v>
      </c>
      <c r="F62" s="3">
        <v>52509</v>
      </c>
      <c r="G62" s="3">
        <v>58805</v>
      </c>
      <c r="H62" s="3">
        <v>59572</v>
      </c>
      <c r="I62" s="3">
        <v>66298</v>
      </c>
      <c r="J62" s="3">
        <v>69701</v>
      </c>
    </row>
    <row r="65" spans="1:10" x14ac:dyDescent="0.25">
      <c r="A65" s="31" t="s">
        <v>80</v>
      </c>
      <c r="B65" s="31"/>
      <c r="C65" s="31"/>
      <c r="D65" s="31"/>
      <c r="E65" s="31"/>
      <c r="F65" s="31"/>
      <c r="G65" s="31"/>
      <c r="H65" s="31"/>
      <c r="I65" s="31"/>
      <c r="J65" s="31"/>
    </row>
    <row r="66" spans="1:10" x14ac:dyDescent="0.25">
      <c r="A66" s="4" t="s">
        <v>64</v>
      </c>
      <c r="B66" s="4" t="s">
        <v>5</v>
      </c>
      <c r="C66" s="4" t="s">
        <v>65</v>
      </c>
      <c r="D66" s="4" t="s">
        <v>66</v>
      </c>
      <c r="E66" s="4" t="s">
        <v>67</v>
      </c>
      <c r="F66" s="4" t="s">
        <v>68</v>
      </c>
      <c r="G66" s="4" t="s">
        <v>69</v>
      </c>
      <c r="H66" s="4" t="s">
        <v>70</v>
      </c>
      <c r="I66" s="4" t="s">
        <v>71</v>
      </c>
      <c r="J66" s="4" t="s">
        <v>72</v>
      </c>
    </row>
    <row r="67" spans="1:10" x14ac:dyDescent="0.25">
      <c r="A67" s="3" t="s">
        <v>165</v>
      </c>
      <c r="B67" s="3" t="s">
        <v>83</v>
      </c>
      <c r="C67" s="3">
        <v>762</v>
      </c>
      <c r="D67" s="3">
        <v>732</v>
      </c>
      <c r="E67" s="3">
        <v>2259</v>
      </c>
      <c r="F67" s="3">
        <v>2638</v>
      </c>
      <c r="G67" s="3">
        <v>877</v>
      </c>
      <c r="H67" s="3">
        <v>2617</v>
      </c>
      <c r="I67" s="3">
        <v>2300</v>
      </c>
      <c r="J67" s="3">
        <v>2718</v>
      </c>
    </row>
    <row r="68" spans="1:10" x14ac:dyDescent="0.25">
      <c r="A68" s="3" t="s">
        <v>165</v>
      </c>
      <c r="B68" s="3" t="s">
        <v>84</v>
      </c>
      <c r="C68" s="3">
        <v>1471</v>
      </c>
      <c r="D68" s="3">
        <v>1299</v>
      </c>
      <c r="E68" s="3">
        <v>3675</v>
      </c>
      <c r="F68" s="3">
        <v>2786</v>
      </c>
      <c r="G68" s="3">
        <v>2542</v>
      </c>
      <c r="H68" s="3">
        <v>2955</v>
      </c>
      <c r="I68" s="3">
        <v>2651</v>
      </c>
      <c r="J68" s="3">
        <v>2806</v>
      </c>
    </row>
    <row r="69" spans="1:10" x14ac:dyDescent="0.25">
      <c r="A69" s="3" t="s">
        <v>165</v>
      </c>
      <c r="B69" s="3" t="s">
        <v>85</v>
      </c>
      <c r="C69" s="3">
        <v>1905</v>
      </c>
      <c r="D69" s="3">
        <v>1850</v>
      </c>
      <c r="E69" s="3">
        <v>3905</v>
      </c>
      <c r="F69" s="3">
        <v>2230</v>
      </c>
      <c r="G69" s="3">
        <v>2025</v>
      </c>
      <c r="H69" s="3">
        <v>2628</v>
      </c>
      <c r="I69" s="3">
        <v>2394</v>
      </c>
      <c r="J69" s="3">
        <v>3070</v>
      </c>
    </row>
    <row r="70" spans="1:10" x14ac:dyDescent="0.25">
      <c r="A70" s="3" t="s">
        <v>165</v>
      </c>
      <c r="B70" s="3" t="s">
        <v>86</v>
      </c>
      <c r="C70" s="3">
        <v>1851</v>
      </c>
      <c r="D70" s="3">
        <v>1550</v>
      </c>
      <c r="E70" s="3">
        <v>2823</v>
      </c>
      <c r="F70" s="3">
        <v>2282</v>
      </c>
      <c r="G70" s="3">
        <v>3989</v>
      </c>
      <c r="H70" s="3">
        <v>2234</v>
      </c>
      <c r="I70" s="3">
        <v>2420</v>
      </c>
      <c r="J70" s="3">
        <v>3211</v>
      </c>
    </row>
    <row r="71" spans="1:10" x14ac:dyDescent="0.25">
      <c r="A71" s="3" t="s">
        <v>165</v>
      </c>
      <c r="B71" s="3" t="s">
        <v>87</v>
      </c>
      <c r="C71" s="3">
        <v>3250</v>
      </c>
      <c r="D71" s="3">
        <v>3212</v>
      </c>
      <c r="E71" s="3">
        <v>2418</v>
      </c>
      <c r="F71" s="3">
        <v>3038</v>
      </c>
      <c r="G71" s="3">
        <v>3745</v>
      </c>
      <c r="H71" s="3">
        <v>3127</v>
      </c>
      <c r="I71" s="3">
        <v>2710</v>
      </c>
      <c r="J71" s="3">
        <v>2949</v>
      </c>
    </row>
    <row r="72" spans="1:10" x14ac:dyDescent="0.25">
      <c r="A72" s="3" t="s">
        <v>165</v>
      </c>
      <c r="B72" s="3" t="s">
        <v>88</v>
      </c>
      <c r="C72" s="3">
        <v>7671</v>
      </c>
      <c r="D72" s="3">
        <v>7921</v>
      </c>
      <c r="E72" s="3">
        <v>4596</v>
      </c>
      <c r="F72" s="3">
        <v>6462</v>
      </c>
      <c r="G72" s="3">
        <v>8998</v>
      </c>
      <c r="H72" s="3">
        <v>6576</v>
      </c>
      <c r="I72" s="3">
        <v>6363</v>
      </c>
      <c r="J72" s="3">
        <v>7356</v>
      </c>
    </row>
    <row r="73" spans="1:10" x14ac:dyDescent="0.25">
      <c r="A73" s="3" t="s">
        <v>165</v>
      </c>
      <c r="B73" s="3" t="s">
        <v>89</v>
      </c>
      <c r="C73" s="3">
        <v>13810</v>
      </c>
      <c r="D73" s="3">
        <v>13681</v>
      </c>
      <c r="E73" s="3">
        <v>7790</v>
      </c>
      <c r="F73" s="3">
        <v>10981</v>
      </c>
      <c r="G73" s="3">
        <v>17723</v>
      </c>
      <c r="H73" s="3">
        <v>13530</v>
      </c>
      <c r="I73" s="3">
        <v>13199</v>
      </c>
      <c r="J73" s="3">
        <v>13202</v>
      </c>
    </row>
    <row r="74" spans="1:10" x14ac:dyDescent="0.25">
      <c r="A74" s="3" t="s">
        <v>165</v>
      </c>
      <c r="B74" s="3" t="s">
        <v>90</v>
      </c>
      <c r="C74" s="3">
        <v>6950</v>
      </c>
      <c r="D74" s="3">
        <v>6645</v>
      </c>
      <c r="E74" s="3">
        <v>3656</v>
      </c>
      <c r="F74" s="3">
        <v>5097</v>
      </c>
      <c r="G74" s="3">
        <v>7165</v>
      </c>
      <c r="H74" s="3">
        <v>5244</v>
      </c>
      <c r="I74" s="3">
        <v>4234</v>
      </c>
      <c r="J74" s="3">
        <v>5077</v>
      </c>
    </row>
    <row r="75" spans="1:10" x14ac:dyDescent="0.25">
      <c r="A75" s="3" t="s">
        <v>165</v>
      </c>
      <c r="B75" s="3" t="s">
        <v>91</v>
      </c>
      <c r="C75" s="3">
        <v>6472</v>
      </c>
      <c r="D75" s="3">
        <v>6598</v>
      </c>
      <c r="E75" s="3">
        <v>4987</v>
      </c>
      <c r="F75" s="3">
        <v>4658</v>
      </c>
      <c r="G75" s="3">
        <v>5687</v>
      </c>
      <c r="H75" s="3">
        <v>5143</v>
      </c>
      <c r="I75" s="3">
        <v>4342</v>
      </c>
      <c r="J75" s="3">
        <v>5169</v>
      </c>
    </row>
    <row r="76" spans="1:10" x14ac:dyDescent="0.25">
      <c r="A76" s="3" t="s">
        <v>165</v>
      </c>
      <c r="B76" s="3" t="s">
        <v>92</v>
      </c>
      <c r="C76" s="3"/>
      <c r="D76" s="3"/>
      <c r="E76" s="3"/>
      <c r="F76" s="3"/>
      <c r="G76" s="3"/>
      <c r="H76" s="3">
        <v>2865</v>
      </c>
      <c r="I76" s="3">
        <v>2276</v>
      </c>
      <c r="J76" s="3">
        <v>3308</v>
      </c>
    </row>
    <row r="77" spans="1:10" x14ac:dyDescent="0.25">
      <c r="A77" s="3" t="s">
        <v>165</v>
      </c>
      <c r="B77" s="3" t="s">
        <v>93</v>
      </c>
      <c r="C77" s="3">
        <v>11577</v>
      </c>
      <c r="D77" s="3">
        <v>11862</v>
      </c>
      <c r="E77" s="3">
        <v>5779</v>
      </c>
      <c r="F77" s="3">
        <v>9599</v>
      </c>
      <c r="G77" s="3">
        <v>11490</v>
      </c>
      <c r="H77" s="3">
        <v>7177</v>
      </c>
      <c r="I77" s="3">
        <v>6054</v>
      </c>
      <c r="J77" s="3">
        <v>7076</v>
      </c>
    </row>
    <row r="78" spans="1:10" x14ac:dyDescent="0.25">
      <c r="A78" s="3" t="s">
        <v>165</v>
      </c>
      <c r="B78" s="3" t="s">
        <v>94</v>
      </c>
      <c r="C78" s="3">
        <v>7012</v>
      </c>
      <c r="D78" s="3">
        <v>6314</v>
      </c>
      <c r="E78" s="3">
        <v>3995</v>
      </c>
      <c r="F78" s="3">
        <v>5436</v>
      </c>
      <c r="G78" s="3">
        <v>7040</v>
      </c>
      <c r="H78" s="3">
        <v>5189</v>
      </c>
      <c r="I78" s="3">
        <v>4015</v>
      </c>
      <c r="J78" s="3">
        <v>4916</v>
      </c>
    </row>
    <row r="79" spans="1:10" x14ac:dyDescent="0.25">
      <c r="A79" s="3" t="s">
        <v>165</v>
      </c>
      <c r="B79" s="3" t="s">
        <v>95</v>
      </c>
      <c r="C79" s="3">
        <v>2477</v>
      </c>
      <c r="D79" s="3">
        <v>2496</v>
      </c>
      <c r="E79" s="3">
        <v>4364</v>
      </c>
      <c r="F79" s="3">
        <v>3660</v>
      </c>
      <c r="G79" s="3">
        <v>3375</v>
      </c>
      <c r="H79" s="3">
        <v>3403</v>
      </c>
      <c r="I79" s="3">
        <v>2800</v>
      </c>
      <c r="J79" s="3">
        <v>3861</v>
      </c>
    </row>
    <row r="80" spans="1:10" x14ac:dyDescent="0.25">
      <c r="A80" s="3" t="s">
        <v>165</v>
      </c>
      <c r="B80" s="3" t="s">
        <v>96</v>
      </c>
      <c r="C80" s="3">
        <v>6271</v>
      </c>
      <c r="D80" s="3">
        <v>5458</v>
      </c>
      <c r="E80" s="3">
        <v>4392</v>
      </c>
      <c r="F80" s="3">
        <v>4077</v>
      </c>
      <c r="G80" s="3">
        <v>6187</v>
      </c>
      <c r="H80" s="3">
        <v>4146</v>
      </c>
      <c r="I80" s="3">
        <v>3597</v>
      </c>
      <c r="J80" s="3">
        <v>3924</v>
      </c>
    </row>
    <row r="81" spans="1:10" x14ac:dyDescent="0.25">
      <c r="A81" s="3" t="s">
        <v>165</v>
      </c>
      <c r="B81" s="3" t="s">
        <v>97</v>
      </c>
      <c r="C81" s="3">
        <v>1189</v>
      </c>
      <c r="D81" s="3">
        <v>1080</v>
      </c>
      <c r="E81" s="3">
        <v>2857</v>
      </c>
      <c r="F81" s="3">
        <v>1865</v>
      </c>
      <c r="G81" s="3">
        <v>1152</v>
      </c>
      <c r="H81" s="3">
        <v>1789</v>
      </c>
      <c r="I81" s="3">
        <v>1695</v>
      </c>
      <c r="J81" s="3">
        <v>1449</v>
      </c>
    </row>
    <row r="82" spans="1:10" x14ac:dyDescent="0.25">
      <c r="A82" s="3" t="s">
        <v>165</v>
      </c>
      <c r="B82" s="3" t="s">
        <v>98</v>
      </c>
      <c r="C82" s="3">
        <v>990</v>
      </c>
      <c r="D82" s="3">
        <v>762</v>
      </c>
      <c r="E82" s="3">
        <v>1588</v>
      </c>
      <c r="F82" s="3">
        <v>1916</v>
      </c>
      <c r="G82" s="3">
        <v>1892</v>
      </c>
      <c r="H82" s="3">
        <v>2325</v>
      </c>
      <c r="I82" s="3">
        <v>1861</v>
      </c>
      <c r="J82" s="3">
        <v>1964</v>
      </c>
    </row>
  </sheetData>
  <mergeCells count="4">
    <mergeCell ref="A5:J5"/>
    <mergeCell ref="A25:J25"/>
    <mergeCell ref="A45:J45"/>
    <mergeCell ref="A65:J65"/>
  </mergeCells>
  <pageMargins left="0.7" right="0.7" top="0.75" bottom="0.75" header="0.3" footer="0.3"/>
  <pageSetup paperSize="9" orientation="portrait" horizontalDpi="300" verticalDpi="30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J26"/>
  <sheetViews>
    <sheetView workbookViewId="0"/>
  </sheetViews>
  <sheetFormatPr baseColWidth="10" defaultColWidth="11.42578125" defaultRowHeight="15" x14ac:dyDescent="0.25"/>
  <cols>
    <col min="1" max="1" width="9.140625" bestFit="1" customWidth="1"/>
    <col min="2" max="2" width="12.42578125" bestFit="1" customWidth="1"/>
  </cols>
  <sheetData>
    <row r="1" spans="1:10" x14ac:dyDescent="0.25">
      <c r="A1" s="5" t="str">
        <f>HYPERLINK("#'Indice'!A1", "Indice")</f>
        <v>Indice</v>
      </c>
    </row>
    <row r="2" spans="1:10" x14ac:dyDescent="0.25">
      <c r="A2" s="15" t="s">
        <v>164</v>
      </c>
    </row>
    <row r="3" spans="1:10" x14ac:dyDescent="0.25">
      <c r="A3" s="8" t="s">
        <v>156</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3" t="s">
        <v>165</v>
      </c>
      <c r="B7" s="3" t="s">
        <v>99</v>
      </c>
      <c r="C7" s="3">
        <v>288139</v>
      </c>
      <c r="D7" s="3">
        <v>271622</v>
      </c>
      <c r="E7" s="3">
        <v>302806</v>
      </c>
      <c r="F7" s="3">
        <v>256711</v>
      </c>
      <c r="G7" s="3">
        <v>226348</v>
      </c>
      <c r="H7" s="3">
        <v>279124</v>
      </c>
      <c r="I7" s="3">
        <v>239390</v>
      </c>
      <c r="J7" s="3">
        <v>224308</v>
      </c>
    </row>
    <row r="8" spans="1:10" x14ac:dyDescent="0.25">
      <c r="A8" s="3" t="s">
        <v>165</v>
      </c>
      <c r="B8" s="3" t="s">
        <v>100</v>
      </c>
      <c r="C8" s="3">
        <v>155163</v>
      </c>
      <c r="D8" s="3">
        <v>173921</v>
      </c>
      <c r="E8" s="3">
        <v>198948</v>
      </c>
      <c r="F8" s="3">
        <v>196491</v>
      </c>
      <c r="G8" s="3">
        <v>166902</v>
      </c>
      <c r="H8" s="3">
        <v>231967</v>
      </c>
      <c r="I8" s="3">
        <v>211289</v>
      </c>
      <c r="J8" s="3">
        <v>211285</v>
      </c>
    </row>
    <row r="11" spans="1:10" x14ac:dyDescent="0.25">
      <c r="A11" s="31" t="s">
        <v>78</v>
      </c>
      <c r="B11" s="31"/>
      <c r="C11" s="31"/>
      <c r="D11" s="31"/>
      <c r="E11" s="31"/>
      <c r="F11" s="31"/>
      <c r="G11" s="31"/>
      <c r="H11" s="31"/>
      <c r="I11" s="31"/>
      <c r="J11" s="31"/>
    </row>
    <row r="12" spans="1:10" x14ac:dyDescent="0.25">
      <c r="A12" s="4" t="s">
        <v>64</v>
      </c>
      <c r="B12" s="4" t="s">
        <v>5</v>
      </c>
      <c r="C12" s="4" t="s">
        <v>65</v>
      </c>
      <c r="D12" s="4" t="s">
        <v>66</v>
      </c>
      <c r="E12" s="4" t="s">
        <v>67</v>
      </c>
      <c r="F12" s="4" t="s">
        <v>68</v>
      </c>
      <c r="G12" s="4" t="s">
        <v>69</v>
      </c>
      <c r="H12" s="4" t="s">
        <v>70</v>
      </c>
      <c r="I12" s="4" t="s">
        <v>71</v>
      </c>
      <c r="J12" s="4" t="s">
        <v>72</v>
      </c>
    </row>
    <row r="13" spans="1:10" x14ac:dyDescent="0.25">
      <c r="A13" s="3" t="s">
        <v>165</v>
      </c>
      <c r="B13" s="3" t="s">
        <v>99</v>
      </c>
      <c r="C13" s="3">
        <v>9016.2915241678093</v>
      </c>
      <c r="D13" s="3">
        <v>9995.0072199605293</v>
      </c>
      <c r="E13" s="3">
        <v>16409.8680306393</v>
      </c>
      <c r="F13" s="3">
        <v>13918.9391892557</v>
      </c>
      <c r="G13" s="3">
        <v>8880.75830826737</v>
      </c>
      <c r="H13" s="3">
        <v>11744.2998144218</v>
      </c>
      <c r="I13" s="3">
        <v>10711.5365275803</v>
      </c>
      <c r="J13" s="3">
        <v>12250.000294965799</v>
      </c>
    </row>
    <row r="14" spans="1:10" x14ac:dyDescent="0.25">
      <c r="A14" s="3" t="s">
        <v>165</v>
      </c>
      <c r="B14" s="3" t="s">
        <v>100</v>
      </c>
      <c r="C14" s="3">
        <v>6580.6735936825598</v>
      </c>
      <c r="D14" s="3">
        <v>8117.2574883197904</v>
      </c>
      <c r="E14" s="3">
        <v>11519.3612111979</v>
      </c>
      <c r="F14" s="3">
        <v>11325.951872899999</v>
      </c>
      <c r="G14" s="3">
        <v>6799.6108715140199</v>
      </c>
      <c r="H14" s="3">
        <v>11424.493437195501</v>
      </c>
      <c r="I14" s="3">
        <v>8359.4841039149105</v>
      </c>
      <c r="J14" s="3">
        <v>8208.5869204823593</v>
      </c>
    </row>
    <row r="17" spans="1:10" x14ac:dyDescent="0.25">
      <c r="A17" s="31" t="s">
        <v>79</v>
      </c>
      <c r="B17" s="31"/>
      <c r="C17" s="31"/>
      <c r="D17" s="31"/>
      <c r="E17" s="31"/>
      <c r="F17" s="31"/>
      <c r="G17" s="31"/>
      <c r="H17" s="31"/>
      <c r="I17" s="31"/>
      <c r="J17" s="31"/>
    </row>
    <row r="18" spans="1:10" x14ac:dyDescent="0.25">
      <c r="A18" s="4" t="s">
        <v>64</v>
      </c>
      <c r="B18" s="4" t="s">
        <v>5</v>
      </c>
      <c r="C18" s="4" t="s">
        <v>65</v>
      </c>
      <c r="D18" s="4" t="s">
        <v>66</v>
      </c>
      <c r="E18" s="4" t="s">
        <v>67</v>
      </c>
      <c r="F18" s="4" t="s">
        <v>68</v>
      </c>
      <c r="G18" s="4" t="s">
        <v>69</v>
      </c>
      <c r="H18" s="4" t="s">
        <v>70</v>
      </c>
      <c r="I18" s="4" t="s">
        <v>71</v>
      </c>
      <c r="J18" s="4" t="s">
        <v>72</v>
      </c>
    </row>
    <row r="19" spans="1:10" x14ac:dyDescent="0.25">
      <c r="A19" s="3" t="s">
        <v>165</v>
      </c>
      <c r="B19" s="3" t="s">
        <v>99</v>
      </c>
      <c r="C19" s="3">
        <v>3163948</v>
      </c>
      <c r="D19" s="3">
        <v>3306001</v>
      </c>
      <c r="E19" s="3">
        <v>3281291</v>
      </c>
      <c r="F19" s="3">
        <v>3560629</v>
      </c>
      <c r="G19" s="3">
        <v>3639681</v>
      </c>
      <c r="H19" s="3">
        <v>3670162</v>
      </c>
      <c r="I19" s="3">
        <v>3746370</v>
      </c>
      <c r="J19" s="3">
        <v>3660856</v>
      </c>
    </row>
    <row r="20" spans="1:10" x14ac:dyDescent="0.25">
      <c r="A20" s="3" t="s">
        <v>165</v>
      </c>
      <c r="B20" s="3" t="s">
        <v>100</v>
      </c>
      <c r="C20" s="3">
        <v>1267168</v>
      </c>
      <c r="D20" s="3">
        <v>1479261</v>
      </c>
      <c r="E20" s="3">
        <v>1816603</v>
      </c>
      <c r="F20" s="3">
        <v>1860068</v>
      </c>
      <c r="G20" s="3">
        <v>2001223</v>
      </c>
      <c r="H20" s="3">
        <v>2327580</v>
      </c>
      <c r="I20" s="3">
        <v>2888901</v>
      </c>
      <c r="J20" s="3">
        <v>3337237</v>
      </c>
    </row>
    <row r="23" spans="1:10" x14ac:dyDescent="0.25">
      <c r="A23" s="31" t="s">
        <v>80</v>
      </c>
      <c r="B23" s="31"/>
      <c r="C23" s="31"/>
      <c r="D23" s="31"/>
      <c r="E23" s="31"/>
      <c r="F23" s="31"/>
      <c r="G23" s="31"/>
      <c r="H23" s="31"/>
      <c r="I23" s="31"/>
      <c r="J23" s="31"/>
    </row>
    <row r="24" spans="1:10" x14ac:dyDescent="0.25">
      <c r="A24" s="4" t="s">
        <v>64</v>
      </c>
      <c r="B24" s="4" t="s">
        <v>5</v>
      </c>
      <c r="C24" s="4" t="s">
        <v>65</v>
      </c>
      <c r="D24" s="4" t="s">
        <v>66</v>
      </c>
      <c r="E24" s="4" t="s">
        <v>67</v>
      </c>
      <c r="F24" s="4" t="s">
        <v>68</v>
      </c>
      <c r="G24" s="4" t="s">
        <v>69</v>
      </c>
      <c r="H24" s="4" t="s">
        <v>70</v>
      </c>
      <c r="I24" s="4" t="s">
        <v>71</v>
      </c>
      <c r="J24" s="4" t="s">
        <v>72</v>
      </c>
    </row>
    <row r="25" spans="1:10" x14ac:dyDescent="0.25">
      <c r="A25" s="3" t="s">
        <v>165</v>
      </c>
      <c r="B25" s="3" t="s">
        <v>99</v>
      </c>
      <c r="C25" s="3">
        <v>53945</v>
      </c>
      <c r="D25" s="3">
        <v>49847</v>
      </c>
      <c r="E25" s="3">
        <v>36810</v>
      </c>
      <c r="F25" s="3">
        <v>41898</v>
      </c>
      <c r="G25" s="3">
        <v>52057</v>
      </c>
      <c r="H25" s="3">
        <v>41450</v>
      </c>
      <c r="I25" s="3">
        <v>31659</v>
      </c>
      <c r="J25" s="3">
        <v>34874</v>
      </c>
    </row>
    <row r="26" spans="1:10" x14ac:dyDescent="0.25">
      <c r="A26" s="3" t="s">
        <v>165</v>
      </c>
      <c r="B26" s="3" t="s">
        <v>100</v>
      </c>
      <c r="C26" s="3">
        <v>19713</v>
      </c>
      <c r="D26" s="3">
        <v>21613</v>
      </c>
      <c r="E26" s="3">
        <v>22274</v>
      </c>
      <c r="F26" s="3">
        <v>24827</v>
      </c>
      <c r="G26" s="3">
        <v>31830</v>
      </c>
      <c r="H26" s="3">
        <v>29498</v>
      </c>
      <c r="I26" s="3">
        <v>31252</v>
      </c>
      <c r="J26" s="3">
        <v>37182</v>
      </c>
    </row>
  </sheetData>
  <mergeCells count="4">
    <mergeCell ref="A5:J5"/>
    <mergeCell ref="A11:J11"/>
    <mergeCell ref="A17:J17"/>
    <mergeCell ref="A23:J23"/>
  </mergeCells>
  <pageMargins left="0.7" right="0.7" top="0.75" bottom="0.75" header="0.3" footer="0.3"/>
  <pageSetup paperSize="9" orientation="portrait" horizontalDpi="300" verticalDpi="30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J34"/>
  <sheetViews>
    <sheetView workbookViewId="0"/>
  </sheetViews>
  <sheetFormatPr baseColWidth="10" defaultColWidth="11.42578125" defaultRowHeight="15" x14ac:dyDescent="0.25"/>
  <cols>
    <col min="1" max="1" width="9.140625" bestFit="1" customWidth="1"/>
    <col min="2" max="2" width="12.42578125" bestFit="1" customWidth="1"/>
  </cols>
  <sheetData>
    <row r="1" spans="1:10" x14ac:dyDescent="0.25">
      <c r="A1" s="5" t="str">
        <f>HYPERLINK("#'Indice'!A1", "Indice")</f>
        <v>Indice</v>
      </c>
    </row>
    <row r="2" spans="1:10" x14ac:dyDescent="0.25">
      <c r="A2" s="15" t="s">
        <v>164</v>
      </c>
    </row>
    <row r="3" spans="1:10" x14ac:dyDescent="0.25">
      <c r="A3" s="8" t="s">
        <v>156</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3" t="s">
        <v>165</v>
      </c>
      <c r="B7" s="3" t="s">
        <v>101</v>
      </c>
      <c r="C7" s="3">
        <v>21681</v>
      </c>
      <c r="D7" s="3">
        <v>26482</v>
      </c>
      <c r="E7" s="3">
        <v>50659</v>
      </c>
      <c r="F7" s="3">
        <v>29617</v>
      </c>
      <c r="G7" s="3">
        <v>26807</v>
      </c>
      <c r="H7" s="3">
        <v>60869</v>
      </c>
      <c r="I7" s="3">
        <v>58621</v>
      </c>
      <c r="J7" s="3">
        <v>50063</v>
      </c>
    </row>
    <row r="8" spans="1:10" x14ac:dyDescent="0.25">
      <c r="A8" s="3" t="s">
        <v>165</v>
      </c>
      <c r="B8" s="3" t="s">
        <v>102</v>
      </c>
      <c r="C8" s="3">
        <v>98279</v>
      </c>
      <c r="D8" s="3">
        <v>81850</v>
      </c>
      <c r="E8" s="3">
        <v>125970</v>
      </c>
      <c r="F8" s="3">
        <v>91130</v>
      </c>
      <c r="G8" s="3">
        <v>83131</v>
      </c>
      <c r="H8" s="3">
        <v>118434</v>
      </c>
      <c r="I8" s="3">
        <v>132242</v>
      </c>
      <c r="J8" s="3">
        <v>134248</v>
      </c>
    </row>
    <row r="9" spans="1:10" x14ac:dyDescent="0.25">
      <c r="A9" s="3" t="s">
        <v>165</v>
      </c>
      <c r="B9" s="3" t="s">
        <v>103</v>
      </c>
      <c r="C9" s="3">
        <v>174033</v>
      </c>
      <c r="D9" s="3">
        <v>178653</v>
      </c>
      <c r="E9" s="3">
        <v>181982</v>
      </c>
      <c r="F9" s="3">
        <v>166568</v>
      </c>
      <c r="G9" s="3">
        <v>146770</v>
      </c>
      <c r="H9" s="3">
        <v>169052</v>
      </c>
      <c r="I9" s="3">
        <v>146416</v>
      </c>
      <c r="J9" s="3">
        <v>124876</v>
      </c>
    </row>
    <row r="10" spans="1:10" x14ac:dyDescent="0.25">
      <c r="A10" s="3" t="s">
        <v>165</v>
      </c>
      <c r="B10" s="3" t="s">
        <v>104</v>
      </c>
      <c r="C10" s="3">
        <v>149295</v>
      </c>
      <c r="D10" s="3">
        <v>158558</v>
      </c>
      <c r="E10" s="3">
        <v>143143</v>
      </c>
      <c r="F10" s="3">
        <v>165887</v>
      </c>
      <c r="G10" s="3">
        <v>136505</v>
      </c>
      <c r="H10" s="3">
        <v>162736</v>
      </c>
      <c r="I10" s="3">
        <v>113400</v>
      </c>
      <c r="J10" s="3">
        <v>126406</v>
      </c>
    </row>
    <row r="13" spans="1:10" x14ac:dyDescent="0.25">
      <c r="A13" s="31" t="s">
        <v>78</v>
      </c>
      <c r="B13" s="31"/>
      <c r="C13" s="31"/>
      <c r="D13" s="31"/>
      <c r="E13" s="31"/>
      <c r="F13" s="31"/>
      <c r="G13" s="31"/>
      <c r="H13" s="31"/>
      <c r="I13" s="31"/>
      <c r="J13" s="31"/>
    </row>
    <row r="14" spans="1:10" x14ac:dyDescent="0.25">
      <c r="A14" s="4" t="s">
        <v>64</v>
      </c>
      <c r="B14" s="4" t="s">
        <v>5</v>
      </c>
      <c r="C14" s="4" t="s">
        <v>65</v>
      </c>
      <c r="D14" s="4" t="s">
        <v>66</v>
      </c>
      <c r="E14" s="4" t="s">
        <v>67</v>
      </c>
      <c r="F14" s="4" t="s">
        <v>68</v>
      </c>
      <c r="G14" s="4" t="s">
        <v>69</v>
      </c>
      <c r="H14" s="4" t="s">
        <v>70</v>
      </c>
      <c r="I14" s="4" t="s">
        <v>71</v>
      </c>
      <c r="J14" s="4" t="s">
        <v>72</v>
      </c>
    </row>
    <row r="15" spans="1:10" x14ac:dyDescent="0.25">
      <c r="A15" s="3" t="s">
        <v>165</v>
      </c>
      <c r="B15" s="3" t="s">
        <v>101</v>
      </c>
      <c r="C15" s="3">
        <v>2241.4862866072799</v>
      </c>
      <c r="D15" s="3">
        <v>2889.06260083097</v>
      </c>
      <c r="E15" s="3">
        <v>9216.0800238094198</v>
      </c>
      <c r="F15" s="3">
        <v>4172.6487237703404</v>
      </c>
      <c r="G15" s="3">
        <v>2728.7769302577899</v>
      </c>
      <c r="H15" s="3">
        <v>6833.8250390708299</v>
      </c>
      <c r="I15" s="3">
        <v>5438.69268217428</v>
      </c>
      <c r="J15" s="3">
        <v>4549.4264335174803</v>
      </c>
    </row>
    <row r="16" spans="1:10" x14ac:dyDescent="0.25">
      <c r="A16" s="3" t="s">
        <v>165</v>
      </c>
      <c r="B16" s="3" t="s">
        <v>102</v>
      </c>
      <c r="C16" s="3">
        <v>5084.2670639734197</v>
      </c>
      <c r="D16" s="3">
        <v>5503.8910576808803</v>
      </c>
      <c r="E16" s="3">
        <v>9902.7237844156298</v>
      </c>
      <c r="F16" s="3">
        <v>6555.0177971220901</v>
      </c>
      <c r="G16" s="3">
        <v>6060.73517945602</v>
      </c>
      <c r="H16" s="3">
        <v>10035.2804128689</v>
      </c>
      <c r="I16" s="3">
        <v>7257.26553690315</v>
      </c>
      <c r="J16" s="3">
        <v>9597.5881851532995</v>
      </c>
    </row>
    <row r="17" spans="1:10" x14ac:dyDescent="0.25">
      <c r="A17" s="3" t="s">
        <v>165</v>
      </c>
      <c r="B17" s="3" t="s">
        <v>103</v>
      </c>
      <c r="C17" s="3">
        <v>7112.2933280153302</v>
      </c>
      <c r="D17" s="3">
        <v>7659.0170372722996</v>
      </c>
      <c r="E17" s="3">
        <v>11333.847714335699</v>
      </c>
      <c r="F17" s="3">
        <v>8662.1096811165608</v>
      </c>
      <c r="G17" s="3">
        <v>5502.6097813118004</v>
      </c>
      <c r="H17" s="3">
        <v>7608.3679011781196</v>
      </c>
      <c r="I17" s="3">
        <v>7312.7297556047497</v>
      </c>
      <c r="J17" s="3">
        <v>8337.62851108014</v>
      </c>
    </row>
    <row r="18" spans="1:10" x14ac:dyDescent="0.25">
      <c r="A18" s="3" t="s">
        <v>165</v>
      </c>
      <c r="B18" s="3" t="s">
        <v>104</v>
      </c>
      <c r="C18" s="3">
        <v>6148.0289042042295</v>
      </c>
      <c r="D18" s="3">
        <v>7614.3204160223104</v>
      </c>
      <c r="E18" s="3">
        <v>7943.28622482009</v>
      </c>
      <c r="F18" s="3">
        <v>12692.9060828522</v>
      </c>
      <c r="G18" s="3">
        <v>5754.5832568101396</v>
      </c>
      <c r="H18" s="3">
        <v>6713.2509260163497</v>
      </c>
      <c r="I18" s="3">
        <v>6012.1285438879704</v>
      </c>
      <c r="J18" s="3">
        <v>5640.3200187138</v>
      </c>
    </row>
    <row r="21" spans="1:10" x14ac:dyDescent="0.25">
      <c r="A21" s="31" t="s">
        <v>79</v>
      </c>
      <c r="B21" s="31"/>
      <c r="C21" s="31"/>
      <c r="D21" s="31"/>
      <c r="E21" s="31"/>
      <c r="F21" s="31"/>
      <c r="G21" s="31"/>
      <c r="H21" s="31"/>
      <c r="I21" s="31"/>
      <c r="J21" s="31"/>
    </row>
    <row r="22" spans="1:10" x14ac:dyDescent="0.25">
      <c r="A22" s="4" t="s">
        <v>64</v>
      </c>
      <c r="B22" s="4" t="s">
        <v>5</v>
      </c>
      <c r="C22" s="4" t="s">
        <v>65</v>
      </c>
      <c r="D22" s="4" t="s">
        <v>66</v>
      </c>
      <c r="E22" s="4" t="s">
        <v>67</v>
      </c>
      <c r="F22" s="4" t="s">
        <v>68</v>
      </c>
      <c r="G22" s="4" t="s">
        <v>69</v>
      </c>
      <c r="H22" s="4" t="s">
        <v>70</v>
      </c>
      <c r="I22" s="4" t="s">
        <v>71</v>
      </c>
      <c r="J22" s="4" t="s">
        <v>72</v>
      </c>
    </row>
    <row r="23" spans="1:10" x14ac:dyDescent="0.25">
      <c r="A23" s="3" t="s">
        <v>165</v>
      </c>
      <c r="B23" s="3" t="s">
        <v>101</v>
      </c>
      <c r="C23" s="3">
        <v>328208</v>
      </c>
      <c r="D23" s="3">
        <v>338661</v>
      </c>
      <c r="E23" s="3">
        <v>393091</v>
      </c>
      <c r="F23" s="3">
        <v>433586</v>
      </c>
      <c r="G23" s="3">
        <v>447291</v>
      </c>
      <c r="H23" s="3">
        <v>508451</v>
      </c>
      <c r="I23" s="3">
        <v>500409</v>
      </c>
      <c r="J23" s="3">
        <v>545206</v>
      </c>
    </row>
    <row r="24" spans="1:10" x14ac:dyDescent="0.25">
      <c r="A24" s="3" t="s">
        <v>165</v>
      </c>
      <c r="B24" s="3" t="s">
        <v>102</v>
      </c>
      <c r="C24" s="3">
        <v>1411371</v>
      </c>
      <c r="D24" s="3">
        <v>1502807</v>
      </c>
      <c r="E24" s="3">
        <v>1591164</v>
      </c>
      <c r="F24" s="3">
        <v>1642114</v>
      </c>
      <c r="G24" s="3">
        <v>1682816</v>
      </c>
      <c r="H24" s="3">
        <v>1783270</v>
      </c>
      <c r="I24" s="3">
        <v>2090759</v>
      </c>
      <c r="J24" s="3">
        <v>2168985</v>
      </c>
    </row>
    <row r="25" spans="1:10" x14ac:dyDescent="0.25">
      <c r="A25" s="3" t="s">
        <v>165</v>
      </c>
      <c r="B25" s="3" t="s">
        <v>103</v>
      </c>
      <c r="C25" s="3">
        <v>1471505</v>
      </c>
      <c r="D25" s="3">
        <v>1589669</v>
      </c>
      <c r="E25" s="3">
        <v>1663880</v>
      </c>
      <c r="F25" s="3">
        <v>1776106</v>
      </c>
      <c r="G25" s="3">
        <v>1814738</v>
      </c>
      <c r="H25" s="3">
        <v>1858422</v>
      </c>
      <c r="I25" s="3">
        <v>2043823</v>
      </c>
      <c r="J25" s="3">
        <v>2079832</v>
      </c>
    </row>
    <row r="26" spans="1:10" x14ac:dyDescent="0.25">
      <c r="A26" s="3" t="s">
        <v>165</v>
      </c>
      <c r="B26" s="3" t="s">
        <v>104</v>
      </c>
      <c r="C26" s="3">
        <v>1219537</v>
      </c>
      <c r="D26" s="3">
        <v>1353852</v>
      </c>
      <c r="E26" s="3">
        <v>1449759</v>
      </c>
      <c r="F26" s="3">
        <v>1568600</v>
      </c>
      <c r="G26" s="3">
        <v>1695899</v>
      </c>
      <c r="H26" s="3">
        <v>1847556</v>
      </c>
      <c r="I26" s="3">
        <v>2000170</v>
      </c>
      <c r="J26" s="3">
        <v>2203847</v>
      </c>
    </row>
    <row r="29" spans="1:10" x14ac:dyDescent="0.25">
      <c r="A29" s="31" t="s">
        <v>80</v>
      </c>
      <c r="B29" s="31"/>
      <c r="C29" s="31"/>
      <c r="D29" s="31"/>
      <c r="E29" s="31"/>
      <c r="F29" s="31"/>
      <c r="G29" s="31"/>
      <c r="H29" s="31"/>
      <c r="I29" s="31"/>
      <c r="J29" s="31"/>
    </row>
    <row r="30" spans="1:10" x14ac:dyDescent="0.25">
      <c r="A30" s="4" t="s">
        <v>64</v>
      </c>
      <c r="B30" s="4" t="s">
        <v>5</v>
      </c>
      <c r="C30" s="4" t="s">
        <v>65</v>
      </c>
      <c r="D30" s="4" t="s">
        <v>66</v>
      </c>
      <c r="E30" s="4" t="s">
        <v>67</v>
      </c>
      <c r="F30" s="4" t="s">
        <v>68</v>
      </c>
      <c r="G30" s="4" t="s">
        <v>69</v>
      </c>
      <c r="H30" s="4" t="s">
        <v>70</v>
      </c>
      <c r="I30" s="4" t="s">
        <v>71</v>
      </c>
      <c r="J30" s="4" t="s">
        <v>72</v>
      </c>
    </row>
    <row r="31" spans="1:10" x14ac:dyDescent="0.25">
      <c r="A31" s="3" t="s">
        <v>165</v>
      </c>
      <c r="B31" s="3" t="s">
        <v>101</v>
      </c>
      <c r="C31" s="3">
        <v>4225</v>
      </c>
      <c r="D31" s="3">
        <v>3971</v>
      </c>
      <c r="E31" s="3">
        <v>4307</v>
      </c>
      <c r="F31" s="3">
        <v>4633</v>
      </c>
      <c r="G31" s="3">
        <v>5499</v>
      </c>
      <c r="H31" s="3">
        <v>4866</v>
      </c>
      <c r="I31" s="3">
        <v>3684</v>
      </c>
      <c r="J31" s="3">
        <v>4663</v>
      </c>
    </row>
    <row r="32" spans="1:10" x14ac:dyDescent="0.25">
      <c r="A32" s="3" t="s">
        <v>165</v>
      </c>
      <c r="B32" s="3" t="s">
        <v>102</v>
      </c>
      <c r="C32" s="3">
        <v>21108</v>
      </c>
      <c r="D32" s="3">
        <v>18201</v>
      </c>
      <c r="E32" s="3">
        <v>15588</v>
      </c>
      <c r="F32" s="3">
        <v>16984</v>
      </c>
      <c r="G32" s="3">
        <v>20075</v>
      </c>
      <c r="H32" s="3">
        <v>16431</v>
      </c>
      <c r="I32" s="3">
        <v>15371</v>
      </c>
      <c r="J32" s="3">
        <v>17526</v>
      </c>
    </row>
    <row r="33" spans="1:10" x14ac:dyDescent="0.25">
      <c r="A33" s="3" t="s">
        <v>165</v>
      </c>
      <c r="B33" s="3" t="s">
        <v>103</v>
      </c>
      <c r="C33" s="3">
        <v>23556</v>
      </c>
      <c r="D33" s="3">
        <v>23566</v>
      </c>
      <c r="E33" s="3">
        <v>20054</v>
      </c>
      <c r="F33" s="3">
        <v>22770</v>
      </c>
      <c r="G33" s="3">
        <v>27953</v>
      </c>
      <c r="H33" s="3">
        <v>22591</v>
      </c>
      <c r="I33" s="3">
        <v>20180</v>
      </c>
      <c r="J33" s="3">
        <v>21271</v>
      </c>
    </row>
    <row r="34" spans="1:10" x14ac:dyDescent="0.25">
      <c r="A34" s="3" t="s">
        <v>165</v>
      </c>
      <c r="B34" s="3" t="s">
        <v>104</v>
      </c>
      <c r="C34" s="3">
        <v>24761</v>
      </c>
      <c r="D34" s="3">
        <v>25720</v>
      </c>
      <c r="E34" s="3">
        <v>19135</v>
      </c>
      <c r="F34" s="3">
        <v>22332</v>
      </c>
      <c r="G34" s="3">
        <v>30355</v>
      </c>
      <c r="H34" s="3">
        <v>27059</v>
      </c>
      <c r="I34" s="3">
        <v>23675</v>
      </c>
      <c r="J34" s="3">
        <v>28593</v>
      </c>
    </row>
  </sheetData>
  <mergeCells count="4">
    <mergeCell ref="A5:J5"/>
    <mergeCell ref="A13:J13"/>
    <mergeCell ref="A21:J21"/>
    <mergeCell ref="A29:J29"/>
  </mergeCells>
  <pageMargins left="0.7" right="0.7" top="0.75" bottom="0.75" header="0.3" footer="0.3"/>
  <pageSetup paperSize="9" orientation="portrait" horizontalDpi="300" verticalDpi="30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J26"/>
  <sheetViews>
    <sheetView workbookViewId="0"/>
  </sheetViews>
  <sheetFormatPr baseColWidth="10" defaultColWidth="11.42578125" defaultRowHeight="15" x14ac:dyDescent="0.25"/>
  <cols>
    <col min="1" max="1" width="9.140625" bestFit="1" customWidth="1"/>
    <col min="2" max="2" width="16.85546875" bestFit="1" customWidth="1"/>
  </cols>
  <sheetData>
    <row r="1" spans="1:10" x14ac:dyDescent="0.25">
      <c r="A1" s="5" t="str">
        <f>HYPERLINK("#'Indice'!A1", "Indice")</f>
        <v>Indice</v>
      </c>
    </row>
    <row r="2" spans="1:10" x14ac:dyDescent="0.25">
      <c r="A2" s="15" t="s">
        <v>164</v>
      </c>
    </row>
    <row r="3" spans="1:10" x14ac:dyDescent="0.25">
      <c r="A3" s="8" t="s">
        <v>156</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3" t="s">
        <v>165</v>
      </c>
      <c r="B7" s="3" t="s">
        <v>105</v>
      </c>
      <c r="C7" s="3">
        <v>405886</v>
      </c>
      <c r="D7" s="3">
        <v>409736</v>
      </c>
      <c r="E7" s="3">
        <v>463862</v>
      </c>
      <c r="F7" s="3">
        <v>412256</v>
      </c>
      <c r="G7" s="3">
        <v>358401</v>
      </c>
      <c r="H7" s="3">
        <v>473467</v>
      </c>
      <c r="I7" s="3">
        <v>410109</v>
      </c>
      <c r="J7" s="3">
        <v>397735</v>
      </c>
    </row>
    <row r="8" spans="1:10" x14ac:dyDescent="0.25">
      <c r="A8" s="3" t="s">
        <v>165</v>
      </c>
      <c r="B8" s="3" t="s">
        <v>106</v>
      </c>
      <c r="C8" s="3">
        <v>37233</v>
      </c>
      <c r="D8" s="3">
        <v>35807</v>
      </c>
      <c r="E8" s="3">
        <v>37892</v>
      </c>
      <c r="F8" s="3">
        <v>40236</v>
      </c>
      <c r="G8" s="3">
        <v>34849</v>
      </c>
      <c r="H8" s="3">
        <v>37132</v>
      </c>
      <c r="I8" s="3">
        <v>40570</v>
      </c>
      <c r="J8" s="3">
        <v>37858</v>
      </c>
    </row>
    <row r="11" spans="1:10" x14ac:dyDescent="0.25">
      <c r="A11" s="31" t="s">
        <v>78</v>
      </c>
      <c r="B11" s="31"/>
      <c r="C11" s="31"/>
      <c r="D11" s="31"/>
      <c r="E11" s="31"/>
      <c r="F11" s="31"/>
      <c r="G11" s="31"/>
      <c r="H11" s="31"/>
      <c r="I11" s="31"/>
      <c r="J11" s="31"/>
    </row>
    <row r="12" spans="1:10" x14ac:dyDescent="0.25">
      <c r="A12" s="4" t="s">
        <v>64</v>
      </c>
      <c r="B12" s="4" t="s">
        <v>5</v>
      </c>
      <c r="C12" s="4" t="s">
        <v>65</v>
      </c>
      <c r="D12" s="4" t="s">
        <v>66</v>
      </c>
      <c r="E12" s="4" t="s">
        <v>67</v>
      </c>
      <c r="F12" s="4" t="s">
        <v>68</v>
      </c>
      <c r="G12" s="4" t="s">
        <v>69</v>
      </c>
      <c r="H12" s="4" t="s">
        <v>70</v>
      </c>
      <c r="I12" s="4" t="s">
        <v>71</v>
      </c>
      <c r="J12" s="4" t="s">
        <v>72</v>
      </c>
    </row>
    <row r="13" spans="1:10" x14ac:dyDescent="0.25">
      <c r="A13" s="3" t="s">
        <v>165</v>
      </c>
      <c r="B13" s="3" t="s">
        <v>105</v>
      </c>
      <c r="C13" s="3">
        <v>11261.814174696699</v>
      </c>
      <c r="D13" s="3">
        <v>12761.419013083399</v>
      </c>
      <c r="E13" s="3">
        <v>22783.332738892499</v>
      </c>
      <c r="F13" s="3">
        <v>19106.2431182162</v>
      </c>
      <c r="G13" s="3">
        <v>11224.3681337902</v>
      </c>
      <c r="H13" s="3">
        <v>16969.761411621301</v>
      </c>
      <c r="I13" s="3">
        <v>12967.516684608499</v>
      </c>
      <c r="J13" s="3">
        <v>14888.956162570399</v>
      </c>
    </row>
    <row r="14" spans="1:10" x14ac:dyDescent="0.25">
      <c r="A14" s="3" t="s">
        <v>165</v>
      </c>
      <c r="B14" s="3" t="s">
        <v>106</v>
      </c>
      <c r="C14" s="3">
        <v>2935.3532074145901</v>
      </c>
      <c r="D14" s="3">
        <v>2983.2340984031898</v>
      </c>
      <c r="E14" s="3">
        <v>2969.8138673991598</v>
      </c>
      <c r="F14" s="3">
        <v>3748.5969620784199</v>
      </c>
      <c r="G14" s="3">
        <v>3001.6380640197799</v>
      </c>
      <c r="H14" s="3">
        <v>3069.27377512775</v>
      </c>
      <c r="I14" s="3">
        <v>4050.5797757042201</v>
      </c>
      <c r="J14" s="3">
        <v>2646.6086836499499</v>
      </c>
    </row>
    <row r="17" spans="1:10" x14ac:dyDescent="0.25">
      <c r="A17" s="31" t="s">
        <v>79</v>
      </c>
      <c r="B17" s="31"/>
      <c r="C17" s="31"/>
      <c r="D17" s="31"/>
      <c r="E17" s="31"/>
      <c r="F17" s="31"/>
      <c r="G17" s="31"/>
      <c r="H17" s="31"/>
      <c r="I17" s="31"/>
      <c r="J17" s="31"/>
    </row>
    <row r="18" spans="1:10" x14ac:dyDescent="0.25">
      <c r="A18" s="4" t="s">
        <v>64</v>
      </c>
      <c r="B18" s="4" t="s">
        <v>5</v>
      </c>
      <c r="C18" s="4" t="s">
        <v>65</v>
      </c>
      <c r="D18" s="4" t="s">
        <v>66</v>
      </c>
      <c r="E18" s="4" t="s">
        <v>67</v>
      </c>
      <c r="F18" s="4" t="s">
        <v>68</v>
      </c>
      <c r="G18" s="4" t="s">
        <v>69</v>
      </c>
      <c r="H18" s="4" t="s">
        <v>70</v>
      </c>
      <c r="I18" s="4" t="s">
        <v>71</v>
      </c>
      <c r="J18" s="4" t="s">
        <v>72</v>
      </c>
    </row>
    <row r="19" spans="1:10" x14ac:dyDescent="0.25">
      <c r="A19" s="3" t="s">
        <v>165</v>
      </c>
      <c r="B19" s="3" t="s">
        <v>105</v>
      </c>
      <c r="C19" s="3">
        <v>4163295</v>
      </c>
      <c r="D19" s="3">
        <v>4467509</v>
      </c>
      <c r="E19" s="3">
        <v>4732768</v>
      </c>
      <c r="F19" s="3">
        <v>4980155</v>
      </c>
      <c r="G19" s="3">
        <v>5204404</v>
      </c>
      <c r="H19" s="3">
        <v>5497389</v>
      </c>
      <c r="I19" s="3">
        <v>6038555</v>
      </c>
      <c r="J19" s="3">
        <v>6345897</v>
      </c>
    </row>
    <row r="20" spans="1:10" x14ac:dyDescent="0.25">
      <c r="A20" s="3" t="s">
        <v>165</v>
      </c>
      <c r="B20" s="3" t="s">
        <v>106</v>
      </c>
      <c r="C20" s="3">
        <v>264743</v>
      </c>
      <c r="D20" s="3">
        <v>317753</v>
      </c>
      <c r="E20" s="3">
        <v>365126</v>
      </c>
      <c r="F20" s="3">
        <v>431105</v>
      </c>
      <c r="G20" s="3">
        <v>435771</v>
      </c>
      <c r="H20" s="3">
        <v>496325</v>
      </c>
      <c r="I20" s="3">
        <v>596716</v>
      </c>
      <c r="J20" s="3">
        <v>652196</v>
      </c>
    </row>
    <row r="23" spans="1:10" x14ac:dyDescent="0.25">
      <c r="A23" s="31" t="s">
        <v>80</v>
      </c>
      <c r="B23" s="31"/>
      <c r="C23" s="31"/>
      <c r="D23" s="31"/>
      <c r="E23" s="31"/>
      <c r="F23" s="31"/>
      <c r="G23" s="31"/>
      <c r="H23" s="31"/>
      <c r="I23" s="31"/>
      <c r="J23" s="31"/>
    </row>
    <row r="24" spans="1:10" x14ac:dyDescent="0.25">
      <c r="A24" s="4" t="s">
        <v>64</v>
      </c>
      <c r="B24" s="4" t="s">
        <v>5</v>
      </c>
      <c r="C24" s="4" t="s">
        <v>65</v>
      </c>
      <c r="D24" s="4" t="s">
        <v>66</v>
      </c>
      <c r="E24" s="4" t="s">
        <v>67</v>
      </c>
      <c r="F24" s="4" t="s">
        <v>68</v>
      </c>
      <c r="G24" s="4" t="s">
        <v>69</v>
      </c>
      <c r="H24" s="4" t="s">
        <v>70</v>
      </c>
      <c r="I24" s="4" t="s">
        <v>71</v>
      </c>
      <c r="J24" s="4" t="s">
        <v>72</v>
      </c>
    </row>
    <row r="25" spans="1:10" x14ac:dyDescent="0.25">
      <c r="A25" s="3" t="s">
        <v>165</v>
      </c>
      <c r="B25" s="3" t="s">
        <v>105</v>
      </c>
      <c r="C25" s="3">
        <v>66307</v>
      </c>
      <c r="D25" s="3">
        <v>64482</v>
      </c>
      <c r="E25" s="3">
        <v>52808</v>
      </c>
      <c r="F25" s="3">
        <v>59386</v>
      </c>
      <c r="G25" s="3">
        <v>75457</v>
      </c>
      <c r="H25" s="3">
        <v>63379</v>
      </c>
      <c r="I25" s="3">
        <v>55748</v>
      </c>
      <c r="J25" s="3">
        <v>62673</v>
      </c>
    </row>
    <row r="26" spans="1:10" x14ac:dyDescent="0.25">
      <c r="A26" s="3" t="s">
        <v>165</v>
      </c>
      <c r="B26" s="3" t="s">
        <v>106</v>
      </c>
      <c r="C26" s="3">
        <v>7311</v>
      </c>
      <c r="D26" s="3">
        <v>6978</v>
      </c>
      <c r="E26" s="3">
        <v>6276</v>
      </c>
      <c r="F26" s="3">
        <v>7246</v>
      </c>
      <c r="G26" s="3">
        <v>8421</v>
      </c>
      <c r="H26" s="3">
        <v>7525</v>
      </c>
      <c r="I26" s="3">
        <v>7163</v>
      </c>
      <c r="J26" s="3">
        <v>9383</v>
      </c>
    </row>
  </sheetData>
  <mergeCells count="4">
    <mergeCell ref="A5:J5"/>
    <mergeCell ref="A11:J11"/>
    <mergeCell ref="A17:J17"/>
    <mergeCell ref="A23:J23"/>
  </mergeCells>
  <pageMargins left="0.7" right="0.7" top="0.75" bottom="0.75" header="0.3" footer="0.3"/>
  <pageSetup paperSize="9" orientation="portrait" horizontalDpi="300" verticalDpi="30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J26"/>
  <sheetViews>
    <sheetView workbookViewId="0"/>
  </sheetViews>
  <sheetFormatPr baseColWidth="10" defaultColWidth="11.42578125" defaultRowHeight="15" x14ac:dyDescent="0.25"/>
  <cols>
    <col min="1" max="1" width="9.140625" bestFit="1" customWidth="1"/>
    <col min="2" max="2" width="17.28515625" bestFit="1" customWidth="1"/>
  </cols>
  <sheetData>
    <row r="1" spans="1:10" x14ac:dyDescent="0.25">
      <c r="A1" s="5" t="str">
        <f>HYPERLINK("#'Indice'!A1", "Indice")</f>
        <v>Indice</v>
      </c>
    </row>
    <row r="2" spans="1:10" x14ac:dyDescent="0.25">
      <c r="A2" s="15" t="s">
        <v>164</v>
      </c>
    </row>
    <row r="3" spans="1:10" x14ac:dyDescent="0.25">
      <c r="A3" s="8" t="s">
        <v>156</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3" t="s">
        <v>165</v>
      </c>
      <c r="B7" s="3" t="s">
        <v>201</v>
      </c>
      <c r="C7" s="3">
        <v>435211</v>
      </c>
      <c r="D7" s="3">
        <v>426702</v>
      </c>
      <c r="E7" s="3">
        <v>482591</v>
      </c>
      <c r="F7" s="3">
        <v>425132</v>
      </c>
      <c r="G7" s="3">
        <v>358451</v>
      </c>
      <c r="H7" s="3">
        <v>424312</v>
      </c>
      <c r="I7" s="3">
        <v>361992</v>
      </c>
      <c r="J7" s="3">
        <v>311224</v>
      </c>
    </row>
    <row r="8" spans="1:10" x14ac:dyDescent="0.25">
      <c r="A8" s="3" t="s">
        <v>165</v>
      </c>
      <c r="B8" s="3" t="s">
        <v>202</v>
      </c>
      <c r="C8" s="3">
        <v>6105</v>
      </c>
      <c r="D8" s="3">
        <v>9946</v>
      </c>
      <c r="E8" s="3">
        <v>12064</v>
      </c>
      <c r="F8" s="3">
        <v>20531</v>
      </c>
      <c r="G8" s="3">
        <v>29696</v>
      </c>
      <c r="H8" s="3">
        <v>79001</v>
      </c>
      <c r="I8" s="3">
        <v>71057</v>
      </c>
      <c r="J8" s="3">
        <v>119342</v>
      </c>
    </row>
    <row r="11" spans="1:10" x14ac:dyDescent="0.25">
      <c r="A11" s="31" t="s">
        <v>78</v>
      </c>
      <c r="B11" s="31"/>
      <c r="C11" s="31"/>
      <c r="D11" s="31"/>
      <c r="E11" s="31"/>
      <c r="F11" s="31"/>
      <c r="G11" s="31"/>
      <c r="H11" s="31"/>
      <c r="I11" s="31"/>
      <c r="J11" s="31"/>
    </row>
    <row r="12" spans="1:10" x14ac:dyDescent="0.25">
      <c r="A12" s="4" t="s">
        <v>64</v>
      </c>
      <c r="B12" s="4" t="s">
        <v>5</v>
      </c>
      <c r="C12" s="4" t="s">
        <v>65</v>
      </c>
      <c r="D12" s="4" t="s">
        <v>66</v>
      </c>
      <c r="E12" s="4" t="s">
        <v>67</v>
      </c>
      <c r="F12" s="4" t="s">
        <v>68</v>
      </c>
      <c r="G12" s="4" t="s">
        <v>69</v>
      </c>
      <c r="H12" s="4" t="s">
        <v>70</v>
      </c>
      <c r="I12" s="4" t="s">
        <v>71</v>
      </c>
      <c r="J12" s="4" t="s">
        <v>72</v>
      </c>
    </row>
    <row r="13" spans="1:10" x14ac:dyDescent="0.25">
      <c r="A13" s="3" t="s">
        <v>165</v>
      </c>
      <c r="B13" s="3" t="s">
        <v>201</v>
      </c>
      <c r="C13" s="3">
        <v>11646.653445885</v>
      </c>
      <c r="D13" s="3">
        <v>12824.934898920899</v>
      </c>
      <c r="E13" s="3">
        <v>22632.520516098699</v>
      </c>
      <c r="F13" s="3">
        <v>18882.3964726136</v>
      </c>
      <c r="G13" s="3">
        <v>10055.784957345701</v>
      </c>
      <c r="H13" s="3">
        <v>13256.766177420301</v>
      </c>
      <c r="I13" s="3">
        <v>11375.655282919501</v>
      </c>
      <c r="J13" s="3">
        <v>11062.6952721406</v>
      </c>
    </row>
    <row r="14" spans="1:10" x14ac:dyDescent="0.25">
      <c r="A14" s="3" t="s">
        <v>165</v>
      </c>
      <c r="B14" s="3" t="s">
        <v>202</v>
      </c>
      <c r="C14" s="3">
        <v>1137.13271481877</v>
      </c>
      <c r="D14" s="3">
        <v>3122.4146541903401</v>
      </c>
      <c r="E14" s="3">
        <v>3695.8160277248098</v>
      </c>
      <c r="F14" s="3">
        <v>4662.0995448497197</v>
      </c>
      <c r="G14" s="3">
        <v>4829.8675732087104</v>
      </c>
      <c r="H14" s="3">
        <v>10437.307089613199</v>
      </c>
      <c r="I14" s="3">
        <v>6759.0574839454403</v>
      </c>
      <c r="J14" s="3">
        <v>10111.874874810101</v>
      </c>
    </row>
    <row r="17" spans="1:10" x14ac:dyDescent="0.25">
      <c r="A17" s="31" t="s">
        <v>79</v>
      </c>
      <c r="B17" s="31"/>
      <c r="C17" s="31"/>
      <c r="D17" s="31"/>
      <c r="E17" s="31"/>
      <c r="F17" s="31"/>
      <c r="G17" s="31"/>
      <c r="H17" s="31"/>
      <c r="I17" s="31"/>
      <c r="J17" s="31"/>
    </row>
    <row r="18" spans="1:10" x14ac:dyDescent="0.25">
      <c r="A18" s="4" t="s">
        <v>64</v>
      </c>
      <c r="B18" s="4" t="s">
        <v>5</v>
      </c>
      <c r="C18" s="4" t="s">
        <v>65</v>
      </c>
      <c r="D18" s="4" t="s">
        <v>66</v>
      </c>
      <c r="E18" s="4" t="s">
        <v>67</v>
      </c>
      <c r="F18" s="4" t="s">
        <v>68</v>
      </c>
      <c r="G18" s="4" t="s">
        <v>69</v>
      </c>
      <c r="H18" s="4" t="s">
        <v>70</v>
      </c>
      <c r="I18" s="4" t="s">
        <v>71</v>
      </c>
      <c r="J18" s="4" t="s">
        <v>72</v>
      </c>
    </row>
    <row r="19" spans="1:10" x14ac:dyDescent="0.25">
      <c r="A19" s="3" t="s">
        <v>165</v>
      </c>
      <c r="B19" s="3" t="s">
        <v>201</v>
      </c>
      <c r="C19" s="3">
        <v>4358177</v>
      </c>
      <c r="D19" s="3">
        <v>4662963</v>
      </c>
      <c r="E19" s="3">
        <v>4941892</v>
      </c>
      <c r="F19" s="3">
        <v>5210976</v>
      </c>
      <c r="G19" s="3">
        <v>5398250</v>
      </c>
      <c r="H19" s="3">
        <v>5580104</v>
      </c>
      <c r="I19" s="3">
        <v>5965382</v>
      </c>
      <c r="J19" s="3">
        <v>6285544</v>
      </c>
    </row>
    <row r="20" spans="1:10" x14ac:dyDescent="0.25">
      <c r="A20" s="3" t="s">
        <v>165</v>
      </c>
      <c r="B20" s="3" t="s">
        <v>202</v>
      </c>
      <c r="C20" s="3">
        <v>53508</v>
      </c>
      <c r="D20" s="3">
        <v>70765</v>
      </c>
      <c r="E20" s="3">
        <v>99101</v>
      </c>
      <c r="F20" s="3">
        <v>135014</v>
      </c>
      <c r="G20" s="3">
        <v>195165</v>
      </c>
      <c r="H20" s="3">
        <v>351363</v>
      </c>
      <c r="I20" s="3">
        <v>501099</v>
      </c>
      <c r="J20" s="3">
        <v>632766</v>
      </c>
    </row>
    <row r="23" spans="1:10" x14ac:dyDescent="0.25">
      <c r="A23" s="31" t="s">
        <v>80</v>
      </c>
      <c r="B23" s="31"/>
      <c r="C23" s="31"/>
      <c r="D23" s="31"/>
      <c r="E23" s="31"/>
      <c r="F23" s="31"/>
      <c r="G23" s="31"/>
      <c r="H23" s="31"/>
      <c r="I23" s="31"/>
      <c r="J23" s="31"/>
    </row>
    <row r="24" spans="1:10" x14ac:dyDescent="0.25">
      <c r="A24" s="4" t="s">
        <v>64</v>
      </c>
      <c r="B24" s="4" t="s">
        <v>5</v>
      </c>
      <c r="C24" s="4" t="s">
        <v>65</v>
      </c>
      <c r="D24" s="4" t="s">
        <v>66</v>
      </c>
      <c r="E24" s="4" t="s">
        <v>67</v>
      </c>
      <c r="F24" s="4" t="s">
        <v>68</v>
      </c>
      <c r="G24" s="4" t="s">
        <v>69</v>
      </c>
      <c r="H24" s="4" t="s">
        <v>70</v>
      </c>
      <c r="I24" s="4" t="s">
        <v>71</v>
      </c>
      <c r="J24" s="4" t="s">
        <v>72</v>
      </c>
    </row>
    <row r="25" spans="1:10" x14ac:dyDescent="0.25">
      <c r="A25" s="3" t="s">
        <v>165</v>
      </c>
      <c r="B25" s="3" t="s">
        <v>201</v>
      </c>
      <c r="C25" s="3">
        <v>72820</v>
      </c>
      <c r="D25" s="3">
        <v>70406</v>
      </c>
      <c r="E25" s="3">
        <v>57723</v>
      </c>
      <c r="F25" s="3">
        <v>64738</v>
      </c>
      <c r="G25" s="3">
        <v>81695</v>
      </c>
      <c r="H25" s="3">
        <v>67857</v>
      </c>
      <c r="I25" s="3">
        <v>58313</v>
      </c>
      <c r="J25" s="3">
        <v>67183</v>
      </c>
    </row>
    <row r="26" spans="1:10" x14ac:dyDescent="0.25">
      <c r="A26" s="3" t="s">
        <v>165</v>
      </c>
      <c r="B26" s="3" t="s">
        <v>202</v>
      </c>
      <c r="C26" s="3">
        <v>577</v>
      </c>
      <c r="D26" s="3">
        <v>568</v>
      </c>
      <c r="E26" s="3">
        <v>914</v>
      </c>
      <c r="F26" s="3">
        <v>1202</v>
      </c>
      <c r="G26" s="3">
        <v>1631</v>
      </c>
      <c r="H26" s="3">
        <v>2409</v>
      </c>
      <c r="I26" s="3">
        <v>3187</v>
      </c>
      <c r="J26" s="3">
        <v>4223</v>
      </c>
    </row>
  </sheetData>
  <mergeCells count="4">
    <mergeCell ref="A5:J5"/>
    <mergeCell ref="A11:J11"/>
    <mergeCell ref="A17:J17"/>
    <mergeCell ref="A23:J23"/>
  </mergeCells>
  <pageMargins left="0.7" right="0.7" top="0.75" bottom="0.75" header="0.3" footer="0.3"/>
  <pageSetup paperSize="9" orientation="portrait" horizontalDpi="300" verticalDpi="30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J38"/>
  <sheetViews>
    <sheetView workbookViewId="0"/>
  </sheetViews>
  <sheetFormatPr baseColWidth="10" defaultColWidth="11.42578125" defaultRowHeight="15" x14ac:dyDescent="0.25"/>
  <cols>
    <col min="1" max="1" width="9.140625" bestFit="1" customWidth="1"/>
    <col min="2" max="2" width="13.28515625" bestFit="1" customWidth="1"/>
  </cols>
  <sheetData>
    <row r="1" spans="1:10" x14ac:dyDescent="0.25">
      <c r="A1" s="5" t="str">
        <f>HYPERLINK("#'Indice'!A1", "Indice")</f>
        <v>Indice</v>
      </c>
    </row>
    <row r="2" spans="1:10" x14ac:dyDescent="0.25">
      <c r="A2" s="15" t="s">
        <v>164</v>
      </c>
    </row>
    <row r="3" spans="1:10" x14ac:dyDescent="0.25">
      <c r="A3" s="8" t="s">
        <v>156</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3" t="s">
        <v>165</v>
      </c>
      <c r="B7" s="3" t="s">
        <v>107</v>
      </c>
      <c r="C7" s="3">
        <v>167922</v>
      </c>
      <c r="D7" s="3">
        <v>149495</v>
      </c>
      <c r="E7" s="3">
        <v>172970</v>
      </c>
      <c r="F7" s="3">
        <v>145790</v>
      </c>
      <c r="G7" s="3">
        <v>125102</v>
      </c>
      <c r="H7" s="3">
        <v>137394</v>
      </c>
      <c r="I7" s="3">
        <v>118017</v>
      </c>
      <c r="J7" s="3">
        <v>110261</v>
      </c>
    </row>
    <row r="8" spans="1:10" x14ac:dyDescent="0.25">
      <c r="A8" s="3" t="s">
        <v>165</v>
      </c>
      <c r="B8" s="3" t="s">
        <v>108</v>
      </c>
      <c r="C8" s="3">
        <v>118971</v>
      </c>
      <c r="D8" s="3">
        <v>120721</v>
      </c>
      <c r="E8" s="3">
        <v>139894</v>
      </c>
      <c r="F8" s="3">
        <v>122209</v>
      </c>
      <c r="G8" s="3">
        <v>106894</v>
      </c>
      <c r="H8" s="3">
        <v>129570</v>
      </c>
      <c r="I8" s="3">
        <v>124548</v>
      </c>
      <c r="J8" s="3">
        <v>108882</v>
      </c>
    </row>
    <row r="9" spans="1:10" x14ac:dyDescent="0.25">
      <c r="A9" s="3" t="s">
        <v>165</v>
      </c>
      <c r="B9" s="3" t="s">
        <v>109</v>
      </c>
      <c r="C9" s="3">
        <v>82171</v>
      </c>
      <c r="D9" s="3">
        <v>97354</v>
      </c>
      <c r="E9" s="3">
        <v>92949</v>
      </c>
      <c r="F9" s="3">
        <v>91769</v>
      </c>
      <c r="G9" s="3">
        <v>81957</v>
      </c>
      <c r="H9" s="3">
        <v>103685</v>
      </c>
      <c r="I9" s="3">
        <v>91086</v>
      </c>
      <c r="J9" s="3">
        <v>92170</v>
      </c>
    </row>
    <row r="10" spans="1:10" x14ac:dyDescent="0.25">
      <c r="A10" s="3" t="s">
        <v>165</v>
      </c>
      <c r="B10" s="3" t="s">
        <v>110</v>
      </c>
      <c r="C10" s="3">
        <v>57025</v>
      </c>
      <c r="D10" s="3">
        <v>52488</v>
      </c>
      <c r="E10" s="3">
        <v>63518</v>
      </c>
      <c r="F10" s="3">
        <v>58514</v>
      </c>
      <c r="G10" s="3">
        <v>50953</v>
      </c>
      <c r="H10" s="3">
        <v>89821</v>
      </c>
      <c r="I10" s="3">
        <v>68472</v>
      </c>
      <c r="J10" s="3">
        <v>80357</v>
      </c>
    </row>
    <row r="11" spans="1:10" x14ac:dyDescent="0.25">
      <c r="A11" s="3" t="s">
        <v>165</v>
      </c>
      <c r="B11" s="3" t="s">
        <v>111</v>
      </c>
      <c r="C11" s="3">
        <v>17213</v>
      </c>
      <c r="D11" s="3">
        <v>25485</v>
      </c>
      <c r="E11" s="3">
        <v>32423</v>
      </c>
      <c r="F11" s="3">
        <v>34920</v>
      </c>
      <c r="G11" s="3">
        <v>28344</v>
      </c>
      <c r="H11" s="3">
        <v>50621</v>
      </c>
      <c r="I11" s="3">
        <v>48556</v>
      </c>
      <c r="J11" s="3">
        <v>43923</v>
      </c>
    </row>
    <row r="14" spans="1:10" x14ac:dyDescent="0.25">
      <c r="A14" s="31" t="s">
        <v>78</v>
      </c>
      <c r="B14" s="31"/>
      <c r="C14" s="31"/>
      <c r="D14" s="31"/>
      <c r="E14" s="31"/>
      <c r="F14" s="31"/>
      <c r="G14" s="31"/>
      <c r="H14" s="31"/>
      <c r="I14" s="31"/>
      <c r="J14" s="31"/>
    </row>
    <row r="15" spans="1:10" x14ac:dyDescent="0.25">
      <c r="A15" s="4" t="s">
        <v>64</v>
      </c>
      <c r="B15" s="4" t="s">
        <v>5</v>
      </c>
      <c r="C15" s="4" t="s">
        <v>65</v>
      </c>
      <c r="D15" s="4" t="s">
        <v>66</v>
      </c>
      <c r="E15" s="4" t="s">
        <v>67</v>
      </c>
      <c r="F15" s="4" t="s">
        <v>68</v>
      </c>
      <c r="G15" s="4" t="s">
        <v>69</v>
      </c>
      <c r="H15" s="4" t="s">
        <v>70</v>
      </c>
      <c r="I15" s="4" t="s">
        <v>71</v>
      </c>
      <c r="J15" s="4" t="s">
        <v>72</v>
      </c>
    </row>
    <row r="16" spans="1:10" x14ac:dyDescent="0.25">
      <c r="A16" s="3" t="s">
        <v>165</v>
      </c>
      <c r="B16" s="3" t="s">
        <v>107</v>
      </c>
      <c r="C16" s="3">
        <v>6505.41502417434</v>
      </c>
      <c r="D16" s="3">
        <v>6760.8756520315501</v>
      </c>
      <c r="E16" s="3">
        <v>11394.521981657401</v>
      </c>
      <c r="F16" s="3">
        <v>8135.0391116228002</v>
      </c>
      <c r="G16" s="3">
        <v>4990.1437141184497</v>
      </c>
      <c r="H16" s="3">
        <v>6418.6228312862004</v>
      </c>
      <c r="I16" s="3">
        <v>5897.1084509872699</v>
      </c>
      <c r="J16" s="3">
        <v>5212.1558287623402</v>
      </c>
    </row>
    <row r="17" spans="1:10" x14ac:dyDescent="0.25">
      <c r="A17" s="3" t="s">
        <v>165</v>
      </c>
      <c r="B17" s="3" t="s">
        <v>108</v>
      </c>
      <c r="C17" s="3">
        <v>5167.2187805412796</v>
      </c>
      <c r="D17" s="3">
        <v>6417.2504333657998</v>
      </c>
      <c r="E17" s="3">
        <v>9427.1831430235507</v>
      </c>
      <c r="F17" s="3">
        <v>9516.2744380458098</v>
      </c>
      <c r="G17" s="3">
        <v>5297.0785794835101</v>
      </c>
      <c r="H17" s="3">
        <v>7244.9671189967703</v>
      </c>
      <c r="I17" s="3">
        <v>6794.0737336377197</v>
      </c>
      <c r="J17" s="3">
        <v>6143.5853313001799</v>
      </c>
    </row>
    <row r="18" spans="1:10" x14ac:dyDescent="0.25">
      <c r="A18" s="3" t="s">
        <v>165</v>
      </c>
      <c r="B18" s="3" t="s">
        <v>109</v>
      </c>
      <c r="C18" s="3">
        <v>4916.5979822544596</v>
      </c>
      <c r="D18" s="3">
        <v>5652.1347628697704</v>
      </c>
      <c r="E18" s="3">
        <v>6123.3646010839202</v>
      </c>
      <c r="F18" s="3">
        <v>6696.08783858891</v>
      </c>
      <c r="G18" s="3">
        <v>5151.5519078786801</v>
      </c>
      <c r="H18" s="3">
        <v>5726.1921313595003</v>
      </c>
      <c r="I18" s="3">
        <v>5955.9648583561902</v>
      </c>
      <c r="J18" s="3">
        <v>8333.2313735776606</v>
      </c>
    </row>
    <row r="19" spans="1:10" x14ac:dyDescent="0.25">
      <c r="A19" s="3" t="s">
        <v>165</v>
      </c>
      <c r="B19" s="3" t="s">
        <v>110</v>
      </c>
      <c r="C19" s="3">
        <v>4480.8614851649199</v>
      </c>
      <c r="D19" s="3">
        <v>3914.2776947956199</v>
      </c>
      <c r="E19" s="3">
        <v>5184.9219386137802</v>
      </c>
      <c r="F19" s="3">
        <v>5854.3830605876001</v>
      </c>
      <c r="G19" s="3">
        <v>3552.8141055880001</v>
      </c>
      <c r="H19" s="3">
        <v>8538.1236822071405</v>
      </c>
      <c r="I19" s="3">
        <v>5717.4326739887401</v>
      </c>
      <c r="J19" s="3">
        <v>6232.3229092091096</v>
      </c>
    </row>
    <row r="20" spans="1:10" x14ac:dyDescent="0.25">
      <c r="A20" s="3" t="s">
        <v>165</v>
      </c>
      <c r="B20" s="3" t="s">
        <v>111</v>
      </c>
      <c r="C20" s="3">
        <v>2150.5855386598901</v>
      </c>
      <c r="D20" s="3">
        <v>3677.6924209342901</v>
      </c>
      <c r="E20" s="3">
        <v>7221.5749772132403</v>
      </c>
      <c r="F20" s="3">
        <v>6211.7885545532299</v>
      </c>
      <c r="G20" s="3">
        <v>4684.7932433184496</v>
      </c>
      <c r="H20" s="3">
        <v>6541.4447497414703</v>
      </c>
      <c r="I20" s="3">
        <v>5450.7994228074604</v>
      </c>
      <c r="J20" s="3">
        <v>6535.6412502519897</v>
      </c>
    </row>
    <row r="23" spans="1:10" x14ac:dyDescent="0.25">
      <c r="A23" s="31" t="s">
        <v>79</v>
      </c>
      <c r="B23" s="31"/>
      <c r="C23" s="31"/>
      <c r="D23" s="31"/>
      <c r="E23" s="31"/>
      <c r="F23" s="31"/>
      <c r="G23" s="31"/>
      <c r="H23" s="31"/>
      <c r="I23" s="31"/>
      <c r="J23" s="31"/>
    </row>
    <row r="24" spans="1:10" x14ac:dyDescent="0.25">
      <c r="A24" s="4" t="s">
        <v>64</v>
      </c>
      <c r="B24" s="4" t="s">
        <v>5</v>
      </c>
      <c r="C24" s="4" t="s">
        <v>65</v>
      </c>
      <c r="D24" s="4" t="s">
        <v>66</v>
      </c>
      <c r="E24" s="4" t="s">
        <v>67</v>
      </c>
      <c r="F24" s="4" t="s">
        <v>68</v>
      </c>
      <c r="G24" s="4" t="s">
        <v>69</v>
      </c>
      <c r="H24" s="4" t="s">
        <v>70</v>
      </c>
      <c r="I24" s="4" t="s">
        <v>71</v>
      </c>
      <c r="J24" s="4" t="s">
        <v>72</v>
      </c>
    </row>
    <row r="25" spans="1:10" x14ac:dyDescent="0.25">
      <c r="A25" s="3" t="s">
        <v>165</v>
      </c>
      <c r="B25" s="3" t="s">
        <v>107</v>
      </c>
      <c r="C25" s="3">
        <v>892205</v>
      </c>
      <c r="D25" s="3">
        <v>957160</v>
      </c>
      <c r="E25" s="3">
        <v>1019738</v>
      </c>
      <c r="F25" s="3">
        <v>1084571</v>
      </c>
      <c r="G25" s="3">
        <v>1129070</v>
      </c>
      <c r="H25" s="3">
        <v>1201584</v>
      </c>
      <c r="I25" s="3">
        <v>1330204</v>
      </c>
      <c r="J25" s="3">
        <v>1402281</v>
      </c>
    </row>
    <row r="26" spans="1:10" x14ac:dyDescent="0.25">
      <c r="A26" s="3" t="s">
        <v>165</v>
      </c>
      <c r="B26" s="3" t="s">
        <v>108</v>
      </c>
      <c r="C26" s="3">
        <v>880293</v>
      </c>
      <c r="D26" s="3">
        <v>957422</v>
      </c>
      <c r="E26" s="3">
        <v>1019451</v>
      </c>
      <c r="F26" s="3">
        <v>1088854</v>
      </c>
      <c r="G26" s="3">
        <v>1127347</v>
      </c>
      <c r="H26" s="3">
        <v>1197901</v>
      </c>
      <c r="I26" s="3">
        <v>1324173</v>
      </c>
      <c r="J26" s="3">
        <v>1412171</v>
      </c>
    </row>
    <row r="27" spans="1:10" x14ac:dyDescent="0.25">
      <c r="A27" s="3" t="s">
        <v>165</v>
      </c>
      <c r="B27" s="3" t="s">
        <v>109</v>
      </c>
      <c r="C27" s="3">
        <v>887607</v>
      </c>
      <c r="D27" s="3">
        <v>958074</v>
      </c>
      <c r="E27" s="3">
        <v>1019690</v>
      </c>
      <c r="F27" s="3">
        <v>1093047</v>
      </c>
      <c r="G27" s="3">
        <v>1132483</v>
      </c>
      <c r="H27" s="3">
        <v>1199368</v>
      </c>
      <c r="I27" s="3">
        <v>1331911</v>
      </c>
      <c r="J27" s="3">
        <v>1384428</v>
      </c>
    </row>
    <row r="28" spans="1:10" x14ac:dyDescent="0.25">
      <c r="A28" s="3" t="s">
        <v>165</v>
      </c>
      <c r="B28" s="3" t="s">
        <v>110</v>
      </c>
      <c r="C28" s="3">
        <v>884922</v>
      </c>
      <c r="D28" s="3">
        <v>955583</v>
      </c>
      <c r="E28" s="3">
        <v>1019960</v>
      </c>
      <c r="F28" s="3">
        <v>1070151</v>
      </c>
      <c r="G28" s="3">
        <v>1123950</v>
      </c>
      <c r="H28" s="3">
        <v>1199397</v>
      </c>
      <c r="I28" s="3">
        <v>1322065</v>
      </c>
      <c r="J28" s="3">
        <v>1399947</v>
      </c>
    </row>
    <row r="29" spans="1:10" x14ac:dyDescent="0.25">
      <c r="A29" s="3" t="s">
        <v>165</v>
      </c>
      <c r="B29" s="3" t="s">
        <v>111</v>
      </c>
      <c r="C29" s="3">
        <v>886089</v>
      </c>
      <c r="D29" s="3">
        <v>957023</v>
      </c>
      <c r="E29" s="3">
        <v>1019055</v>
      </c>
      <c r="F29" s="3">
        <v>1084074</v>
      </c>
      <c r="G29" s="3">
        <v>1128054</v>
      </c>
      <c r="H29" s="3">
        <v>1199492</v>
      </c>
      <c r="I29" s="3">
        <v>1326918</v>
      </c>
      <c r="J29" s="3">
        <v>1399266</v>
      </c>
    </row>
    <row r="32" spans="1:10" x14ac:dyDescent="0.25">
      <c r="A32" s="31" t="s">
        <v>80</v>
      </c>
      <c r="B32" s="31"/>
      <c r="C32" s="31"/>
      <c r="D32" s="31"/>
      <c r="E32" s="31"/>
      <c r="F32" s="31"/>
      <c r="G32" s="31"/>
      <c r="H32" s="31"/>
      <c r="I32" s="31"/>
      <c r="J32" s="31"/>
    </row>
    <row r="33" spans="1:10" x14ac:dyDescent="0.25">
      <c r="A33" s="4" t="s">
        <v>64</v>
      </c>
      <c r="B33" s="4" t="s">
        <v>5</v>
      </c>
      <c r="C33" s="4" t="s">
        <v>65</v>
      </c>
      <c r="D33" s="4" t="s">
        <v>66</v>
      </c>
      <c r="E33" s="4" t="s">
        <v>67</v>
      </c>
      <c r="F33" s="4" t="s">
        <v>68</v>
      </c>
      <c r="G33" s="4" t="s">
        <v>69</v>
      </c>
      <c r="H33" s="4" t="s">
        <v>70</v>
      </c>
      <c r="I33" s="4" t="s">
        <v>71</v>
      </c>
      <c r="J33" s="4" t="s">
        <v>72</v>
      </c>
    </row>
    <row r="34" spans="1:10" x14ac:dyDescent="0.25">
      <c r="A34" s="3" t="s">
        <v>165</v>
      </c>
      <c r="B34" s="3" t="s">
        <v>107</v>
      </c>
      <c r="C34" s="3">
        <v>21660</v>
      </c>
      <c r="D34" s="3">
        <v>20839</v>
      </c>
      <c r="E34" s="3">
        <v>14166</v>
      </c>
      <c r="F34" s="3">
        <v>16644</v>
      </c>
      <c r="G34" s="3">
        <v>21193</v>
      </c>
      <c r="H34" s="3">
        <v>17170</v>
      </c>
      <c r="I34" s="3">
        <v>14684</v>
      </c>
      <c r="J34" s="3">
        <v>18201</v>
      </c>
    </row>
    <row r="35" spans="1:10" x14ac:dyDescent="0.25">
      <c r="A35" s="3" t="s">
        <v>165</v>
      </c>
      <c r="B35" s="3" t="s">
        <v>108</v>
      </c>
      <c r="C35" s="3">
        <v>17011</v>
      </c>
      <c r="D35" s="3">
        <v>16739</v>
      </c>
      <c r="E35" s="3">
        <v>12778</v>
      </c>
      <c r="F35" s="3">
        <v>14955</v>
      </c>
      <c r="G35" s="3">
        <v>18418</v>
      </c>
      <c r="H35" s="3">
        <v>15353</v>
      </c>
      <c r="I35" s="3">
        <v>14158</v>
      </c>
      <c r="J35" s="3">
        <v>16480</v>
      </c>
    </row>
    <row r="36" spans="1:10" x14ac:dyDescent="0.25">
      <c r="A36" s="3" t="s">
        <v>165</v>
      </c>
      <c r="B36" s="3" t="s">
        <v>109</v>
      </c>
      <c r="C36" s="3">
        <v>14575</v>
      </c>
      <c r="D36" s="3">
        <v>14938</v>
      </c>
      <c r="E36" s="3">
        <v>11764</v>
      </c>
      <c r="F36" s="3">
        <v>13742</v>
      </c>
      <c r="G36" s="3">
        <v>16991</v>
      </c>
      <c r="H36" s="3">
        <v>14447</v>
      </c>
      <c r="I36" s="3">
        <v>12895</v>
      </c>
      <c r="J36" s="3">
        <v>14697</v>
      </c>
    </row>
    <row r="37" spans="1:10" x14ac:dyDescent="0.25">
      <c r="A37" s="3" t="s">
        <v>165</v>
      </c>
      <c r="B37" s="3" t="s">
        <v>110</v>
      </c>
      <c r="C37" s="3">
        <v>11837</v>
      </c>
      <c r="D37" s="3">
        <v>11452</v>
      </c>
      <c r="E37" s="3">
        <v>11271</v>
      </c>
      <c r="F37" s="3">
        <v>12138</v>
      </c>
      <c r="G37" s="3">
        <v>14893</v>
      </c>
      <c r="H37" s="3">
        <v>12872</v>
      </c>
      <c r="I37" s="3">
        <v>11788</v>
      </c>
      <c r="J37" s="3">
        <v>13091</v>
      </c>
    </row>
    <row r="38" spans="1:10" x14ac:dyDescent="0.25">
      <c r="A38" s="3" t="s">
        <v>165</v>
      </c>
      <c r="B38" s="3" t="s">
        <v>111</v>
      </c>
      <c r="C38" s="3">
        <v>8575</v>
      </c>
      <c r="D38" s="3">
        <v>7492</v>
      </c>
      <c r="E38" s="3">
        <v>9105</v>
      </c>
      <c r="F38" s="3">
        <v>9246</v>
      </c>
      <c r="G38" s="3">
        <v>12392</v>
      </c>
      <c r="H38" s="3">
        <v>11106</v>
      </c>
      <c r="I38" s="3">
        <v>9386</v>
      </c>
      <c r="J38" s="3">
        <v>9587</v>
      </c>
    </row>
  </sheetData>
  <mergeCells count="4">
    <mergeCell ref="A5:J5"/>
    <mergeCell ref="A14:J14"/>
    <mergeCell ref="A23:J23"/>
    <mergeCell ref="A32:J32"/>
  </mergeCells>
  <pageMargins left="0.7" right="0.7" top="0.75" bottom="0.75" header="0.3" footer="0.3"/>
  <pageSetup paperSize="9" orientation="portrait" horizontalDpi="300" verticalDpi="30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I22"/>
  <sheetViews>
    <sheetView workbookViewId="0"/>
  </sheetViews>
  <sheetFormatPr baseColWidth="10" defaultColWidth="11.42578125" defaultRowHeight="15" x14ac:dyDescent="0.25"/>
  <cols>
    <col min="1" max="1" width="9.7109375" bestFit="1" customWidth="1"/>
    <col min="2" max="2" width="12.42578125" bestFit="1" customWidth="1"/>
  </cols>
  <sheetData>
    <row r="1" spans="1:9" x14ac:dyDescent="0.25">
      <c r="A1" s="5" t="str">
        <f>HYPERLINK("#'Indice'!A1", "Indice")</f>
        <v>Indice</v>
      </c>
    </row>
    <row r="2" spans="1:9" x14ac:dyDescent="0.25">
      <c r="A2" s="15" t="s">
        <v>166</v>
      </c>
    </row>
    <row r="3" spans="1:9" x14ac:dyDescent="0.25">
      <c r="A3" s="8" t="s">
        <v>156</v>
      </c>
    </row>
    <row r="5" spans="1:9" x14ac:dyDescent="0.25">
      <c r="A5" s="31" t="s">
        <v>63</v>
      </c>
      <c r="B5" s="31"/>
      <c r="C5" s="31"/>
      <c r="D5" s="31"/>
      <c r="E5" s="31"/>
      <c r="F5" s="31"/>
      <c r="G5" s="31"/>
      <c r="H5" s="31"/>
      <c r="I5" s="31"/>
    </row>
    <row r="6" spans="1:9" x14ac:dyDescent="0.25">
      <c r="A6" s="4" t="s">
        <v>64</v>
      </c>
      <c r="B6" s="4" t="s">
        <v>5</v>
      </c>
      <c r="C6" s="4" t="s">
        <v>65</v>
      </c>
      <c r="D6" s="4" t="s">
        <v>66</v>
      </c>
      <c r="E6" s="4" t="s">
        <v>67</v>
      </c>
      <c r="F6" s="4" t="s">
        <v>68</v>
      </c>
      <c r="G6" s="4" t="s">
        <v>69</v>
      </c>
      <c r="H6" s="4" t="s">
        <v>70</v>
      </c>
      <c r="I6" s="4" t="s">
        <v>72</v>
      </c>
    </row>
    <row r="7" spans="1:9" x14ac:dyDescent="0.25">
      <c r="A7" s="3" t="s">
        <v>167</v>
      </c>
      <c r="B7" s="3" t="s">
        <v>74</v>
      </c>
      <c r="C7" s="3">
        <v>347399</v>
      </c>
      <c r="D7" s="3">
        <v>318314</v>
      </c>
      <c r="E7" s="3">
        <v>300174</v>
      </c>
      <c r="F7" s="3">
        <v>262823</v>
      </c>
      <c r="G7" s="3">
        <v>209649</v>
      </c>
      <c r="H7" s="3">
        <v>208035</v>
      </c>
      <c r="I7" s="3">
        <v>197120</v>
      </c>
    </row>
    <row r="10" spans="1:9" x14ac:dyDescent="0.25">
      <c r="A10" s="31" t="s">
        <v>78</v>
      </c>
      <c r="B10" s="31"/>
      <c r="C10" s="31"/>
      <c r="D10" s="31"/>
      <c r="E10" s="31"/>
      <c r="F10" s="31"/>
      <c r="G10" s="31"/>
      <c r="H10" s="31"/>
      <c r="I10" s="31"/>
    </row>
    <row r="11" spans="1:9" x14ac:dyDescent="0.25">
      <c r="A11" s="4" t="s">
        <v>64</v>
      </c>
      <c r="B11" s="4" t="s">
        <v>5</v>
      </c>
      <c r="C11" s="4" t="s">
        <v>65</v>
      </c>
      <c r="D11" s="4" t="s">
        <v>66</v>
      </c>
      <c r="E11" s="4" t="s">
        <v>67</v>
      </c>
      <c r="F11" s="4" t="s">
        <v>68</v>
      </c>
      <c r="G11" s="4" t="s">
        <v>69</v>
      </c>
      <c r="H11" s="4" t="s">
        <v>70</v>
      </c>
      <c r="I11" s="4" t="s">
        <v>72</v>
      </c>
    </row>
    <row r="12" spans="1:9" x14ac:dyDescent="0.25">
      <c r="A12" s="3" t="s">
        <v>167</v>
      </c>
      <c r="B12" s="3" t="s">
        <v>74</v>
      </c>
      <c r="C12" s="3">
        <v>10453.116609320001</v>
      </c>
      <c r="D12" s="3">
        <v>9497.8535664713199</v>
      </c>
      <c r="E12" s="3">
        <v>15547.011285594799</v>
      </c>
      <c r="F12" s="3">
        <v>10962.2845265653</v>
      </c>
      <c r="G12" s="3">
        <v>8073.5856564979304</v>
      </c>
      <c r="H12" s="3">
        <v>9746.7101290057199</v>
      </c>
      <c r="I12" s="3">
        <v>8940.7987029958695</v>
      </c>
    </row>
    <row r="15" spans="1:9" x14ac:dyDescent="0.25">
      <c r="A15" s="31" t="s">
        <v>79</v>
      </c>
      <c r="B15" s="31"/>
      <c r="C15" s="31"/>
      <c r="D15" s="31"/>
      <c r="E15" s="31"/>
      <c r="F15" s="31"/>
      <c r="G15" s="31"/>
      <c r="H15" s="31"/>
      <c r="I15" s="31"/>
    </row>
    <row r="16" spans="1:9" x14ac:dyDescent="0.25">
      <c r="A16" s="4" t="s">
        <v>64</v>
      </c>
      <c r="B16" s="4" t="s">
        <v>5</v>
      </c>
      <c r="C16" s="4" t="s">
        <v>65</v>
      </c>
      <c r="D16" s="4" t="s">
        <v>66</v>
      </c>
      <c r="E16" s="4" t="s">
        <v>67</v>
      </c>
      <c r="F16" s="4" t="s">
        <v>68</v>
      </c>
      <c r="G16" s="4" t="s">
        <v>69</v>
      </c>
      <c r="H16" s="4" t="s">
        <v>70</v>
      </c>
      <c r="I16" s="4" t="s">
        <v>72</v>
      </c>
    </row>
    <row r="17" spans="1:9" x14ac:dyDescent="0.25">
      <c r="A17" s="3" t="s">
        <v>167</v>
      </c>
      <c r="B17" s="3" t="s">
        <v>74</v>
      </c>
      <c r="C17" s="3">
        <v>4224110</v>
      </c>
      <c r="D17" s="3">
        <v>4620493</v>
      </c>
      <c r="E17" s="3">
        <v>4861093</v>
      </c>
      <c r="F17" s="3">
        <v>5153033</v>
      </c>
      <c r="G17" s="3">
        <v>5428628</v>
      </c>
      <c r="H17" s="3">
        <v>5631151</v>
      </c>
      <c r="I17" s="3">
        <v>6780564</v>
      </c>
    </row>
    <row r="20" spans="1:9" x14ac:dyDescent="0.25">
      <c r="A20" s="31" t="s">
        <v>80</v>
      </c>
      <c r="B20" s="31"/>
      <c r="C20" s="31"/>
      <c r="D20" s="31"/>
      <c r="E20" s="31"/>
      <c r="F20" s="31"/>
      <c r="G20" s="31"/>
      <c r="H20" s="31"/>
      <c r="I20" s="31"/>
    </row>
    <row r="21" spans="1:9" x14ac:dyDescent="0.25">
      <c r="A21" s="4" t="s">
        <v>64</v>
      </c>
      <c r="B21" s="4" t="s">
        <v>5</v>
      </c>
      <c r="C21" s="4" t="s">
        <v>65</v>
      </c>
      <c r="D21" s="4" t="s">
        <v>66</v>
      </c>
      <c r="E21" s="4" t="s">
        <v>67</v>
      </c>
      <c r="F21" s="4" t="s">
        <v>68</v>
      </c>
      <c r="G21" s="4" t="s">
        <v>69</v>
      </c>
      <c r="H21" s="4" t="s">
        <v>70</v>
      </c>
      <c r="I21" s="4" t="s">
        <v>72</v>
      </c>
    </row>
    <row r="22" spans="1:9" x14ac:dyDescent="0.25">
      <c r="A22" s="3" t="s">
        <v>167</v>
      </c>
      <c r="B22" s="3" t="s">
        <v>74</v>
      </c>
      <c r="C22" s="3">
        <v>69157</v>
      </c>
      <c r="D22" s="3">
        <v>68351</v>
      </c>
      <c r="E22" s="3">
        <v>56254</v>
      </c>
      <c r="F22" s="3">
        <v>64054</v>
      </c>
      <c r="G22" s="3">
        <v>81242</v>
      </c>
      <c r="H22" s="3">
        <v>67392</v>
      </c>
      <c r="I22" s="3">
        <v>69888</v>
      </c>
    </row>
  </sheetData>
  <mergeCells count="4">
    <mergeCell ref="A5:I5"/>
    <mergeCell ref="A10:I10"/>
    <mergeCell ref="A15:I15"/>
    <mergeCell ref="A20:I20"/>
  </mergeCells>
  <pageMargins left="0.7" right="0.7" top="0.75" bottom="0.75" header="0.3" footer="0.3"/>
  <pageSetup paperSize="9" orientation="portrait" horizontalDpi="300" verticalDpi="30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I82"/>
  <sheetViews>
    <sheetView workbookViewId="0"/>
  </sheetViews>
  <sheetFormatPr baseColWidth="10" defaultColWidth="11.42578125" defaultRowHeight="15" x14ac:dyDescent="0.25"/>
  <cols>
    <col min="1" max="1" width="9.7109375" bestFit="1" customWidth="1"/>
    <col min="2" max="2" width="40.42578125" bestFit="1" customWidth="1"/>
  </cols>
  <sheetData>
    <row r="1" spans="1:9" x14ac:dyDescent="0.25">
      <c r="A1" s="5" t="str">
        <f>HYPERLINK("#'Indice'!A1", "Indice")</f>
        <v>Indice</v>
      </c>
    </row>
    <row r="2" spans="1:9" x14ac:dyDescent="0.25">
      <c r="A2" s="15" t="s">
        <v>166</v>
      </c>
    </row>
    <row r="3" spans="1:9" x14ac:dyDescent="0.25">
      <c r="A3" s="8" t="s">
        <v>156</v>
      </c>
    </row>
    <row r="5" spans="1:9" x14ac:dyDescent="0.25">
      <c r="A5" s="31" t="s">
        <v>63</v>
      </c>
      <c r="B5" s="31"/>
      <c r="C5" s="31"/>
      <c r="D5" s="31"/>
      <c r="E5" s="31"/>
      <c r="F5" s="31"/>
      <c r="G5" s="31"/>
      <c r="H5" s="31"/>
      <c r="I5" s="31"/>
    </row>
    <row r="6" spans="1:9" x14ac:dyDescent="0.25">
      <c r="A6" s="4" t="s">
        <v>64</v>
      </c>
      <c r="B6" s="4" t="s">
        <v>5</v>
      </c>
      <c r="C6" s="4" t="s">
        <v>65</v>
      </c>
      <c r="D6" s="4" t="s">
        <v>66</v>
      </c>
      <c r="E6" s="4" t="s">
        <v>67</v>
      </c>
      <c r="F6" s="4" t="s">
        <v>68</v>
      </c>
      <c r="G6" s="4" t="s">
        <v>69</v>
      </c>
      <c r="H6" s="4" t="s">
        <v>70</v>
      </c>
      <c r="I6" s="4" t="s">
        <v>72</v>
      </c>
    </row>
    <row r="7" spans="1:9" x14ac:dyDescent="0.25">
      <c r="A7" s="3" t="s">
        <v>167</v>
      </c>
      <c r="B7" s="3" t="s">
        <v>83</v>
      </c>
      <c r="C7" s="3">
        <v>5612</v>
      </c>
      <c r="D7" s="3">
        <v>3794</v>
      </c>
      <c r="E7" s="3">
        <v>3613</v>
      </c>
      <c r="F7" s="3">
        <v>3709</v>
      </c>
      <c r="G7" s="3">
        <v>2629</v>
      </c>
      <c r="H7" s="3">
        <v>3090</v>
      </c>
      <c r="I7" s="3">
        <v>2473</v>
      </c>
    </row>
    <row r="8" spans="1:9" x14ac:dyDescent="0.25">
      <c r="A8" s="3" t="s">
        <v>167</v>
      </c>
      <c r="B8" s="3" t="s">
        <v>84</v>
      </c>
      <c r="C8" s="3">
        <v>6741</v>
      </c>
      <c r="D8" s="3">
        <v>9168</v>
      </c>
      <c r="E8" s="3">
        <v>7549</v>
      </c>
      <c r="F8" s="3">
        <v>5930</v>
      </c>
      <c r="G8" s="3">
        <v>6254</v>
      </c>
      <c r="H8" s="3">
        <v>7732</v>
      </c>
      <c r="I8" s="3">
        <v>5433</v>
      </c>
    </row>
    <row r="9" spans="1:9" x14ac:dyDescent="0.25">
      <c r="A9" s="3" t="s">
        <v>167</v>
      </c>
      <c r="B9" s="3" t="s">
        <v>85</v>
      </c>
      <c r="C9" s="3">
        <v>14363</v>
      </c>
      <c r="D9" s="3">
        <v>10826</v>
      </c>
      <c r="E9" s="3">
        <v>9993</v>
      </c>
      <c r="F9" s="3">
        <v>8591</v>
      </c>
      <c r="G9" s="3">
        <v>9750</v>
      </c>
      <c r="H9" s="3">
        <v>6542</v>
      </c>
      <c r="I9" s="3">
        <v>8021</v>
      </c>
    </row>
    <row r="10" spans="1:9" x14ac:dyDescent="0.25">
      <c r="A10" s="3" t="s">
        <v>167</v>
      </c>
      <c r="B10" s="3" t="s">
        <v>86</v>
      </c>
      <c r="C10" s="3">
        <v>7384</v>
      </c>
      <c r="D10" s="3">
        <v>6805</v>
      </c>
      <c r="E10" s="3">
        <v>4923</v>
      </c>
      <c r="F10" s="3">
        <v>4569</v>
      </c>
      <c r="G10" s="3">
        <v>3559</v>
      </c>
      <c r="H10" s="3">
        <v>2654</v>
      </c>
      <c r="I10" s="3">
        <v>3059</v>
      </c>
    </row>
    <row r="11" spans="1:9" x14ac:dyDescent="0.25">
      <c r="A11" s="3" t="s">
        <v>167</v>
      </c>
      <c r="B11" s="3" t="s">
        <v>87</v>
      </c>
      <c r="C11" s="3">
        <v>12821</v>
      </c>
      <c r="D11" s="3">
        <v>12685</v>
      </c>
      <c r="E11" s="3">
        <v>9609</v>
      </c>
      <c r="F11" s="3">
        <v>9774</v>
      </c>
      <c r="G11" s="3">
        <v>7536</v>
      </c>
      <c r="H11" s="3">
        <v>7476</v>
      </c>
      <c r="I11" s="3">
        <v>3629</v>
      </c>
    </row>
    <row r="12" spans="1:9" x14ac:dyDescent="0.25">
      <c r="A12" s="3" t="s">
        <v>167</v>
      </c>
      <c r="B12" s="3" t="s">
        <v>88</v>
      </c>
      <c r="C12" s="3">
        <v>34639</v>
      </c>
      <c r="D12" s="3">
        <v>29537</v>
      </c>
      <c r="E12" s="3">
        <v>23066</v>
      </c>
      <c r="F12" s="3">
        <v>21255</v>
      </c>
      <c r="G12" s="3">
        <v>18013</v>
      </c>
      <c r="H12" s="3">
        <v>13584</v>
      </c>
      <c r="I12" s="3">
        <v>14538</v>
      </c>
    </row>
    <row r="13" spans="1:9" x14ac:dyDescent="0.25">
      <c r="A13" s="3" t="s">
        <v>167</v>
      </c>
      <c r="B13" s="3" t="s">
        <v>89</v>
      </c>
      <c r="C13" s="3">
        <v>133732</v>
      </c>
      <c r="D13" s="3">
        <v>112158</v>
      </c>
      <c r="E13" s="3">
        <v>121503</v>
      </c>
      <c r="F13" s="3">
        <v>112783</v>
      </c>
      <c r="G13" s="3">
        <v>80446</v>
      </c>
      <c r="H13" s="3">
        <v>92513</v>
      </c>
      <c r="I13" s="3">
        <v>107078</v>
      </c>
    </row>
    <row r="14" spans="1:9" x14ac:dyDescent="0.25">
      <c r="A14" s="3" t="s">
        <v>167</v>
      </c>
      <c r="B14" s="3" t="s">
        <v>90</v>
      </c>
      <c r="C14" s="3">
        <v>15592</v>
      </c>
      <c r="D14" s="3">
        <v>14939</v>
      </c>
      <c r="E14" s="3">
        <v>18873</v>
      </c>
      <c r="F14" s="3">
        <v>12094</v>
      </c>
      <c r="G14" s="3">
        <v>10615</v>
      </c>
      <c r="H14" s="3">
        <v>9172</v>
      </c>
      <c r="I14" s="3">
        <v>6551</v>
      </c>
    </row>
    <row r="15" spans="1:9" x14ac:dyDescent="0.25">
      <c r="A15" s="3" t="s">
        <v>167</v>
      </c>
      <c r="B15" s="3" t="s">
        <v>91</v>
      </c>
      <c r="C15" s="3">
        <v>23300</v>
      </c>
      <c r="D15" s="3">
        <v>21785</v>
      </c>
      <c r="E15" s="3">
        <v>24050</v>
      </c>
      <c r="F15" s="3">
        <v>16553</v>
      </c>
      <c r="G15" s="3">
        <v>15766</v>
      </c>
      <c r="H15" s="3">
        <v>13598</v>
      </c>
      <c r="I15" s="3">
        <v>9792</v>
      </c>
    </row>
    <row r="16" spans="1:9" x14ac:dyDescent="0.25">
      <c r="A16" s="3" t="s">
        <v>167</v>
      </c>
      <c r="B16" s="3" t="s">
        <v>92</v>
      </c>
      <c r="C16" s="3"/>
      <c r="D16" s="3"/>
      <c r="E16" s="3"/>
      <c r="F16" s="3"/>
      <c r="G16" s="3"/>
      <c r="H16" s="3">
        <v>5099</v>
      </c>
      <c r="I16" s="3">
        <v>2981</v>
      </c>
    </row>
    <row r="17" spans="1:9" x14ac:dyDescent="0.25">
      <c r="A17" s="3" t="s">
        <v>167</v>
      </c>
      <c r="B17" s="3" t="s">
        <v>93</v>
      </c>
      <c r="C17" s="3">
        <v>44860</v>
      </c>
      <c r="D17" s="3">
        <v>40529</v>
      </c>
      <c r="E17" s="3">
        <v>35715</v>
      </c>
      <c r="F17" s="3">
        <v>27788</v>
      </c>
      <c r="G17" s="3">
        <v>23374</v>
      </c>
      <c r="H17" s="3">
        <v>15461</v>
      </c>
      <c r="I17" s="3">
        <v>10660</v>
      </c>
    </row>
    <row r="18" spans="1:9" x14ac:dyDescent="0.25">
      <c r="A18" s="3" t="s">
        <v>167</v>
      </c>
      <c r="B18" s="3" t="s">
        <v>94</v>
      </c>
      <c r="C18" s="3">
        <v>18790</v>
      </c>
      <c r="D18" s="3">
        <v>23264</v>
      </c>
      <c r="E18" s="3">
        <v>17173</v>
      </c>
      <c r="F18" s="3">
        <v>17697</v>
      </c>
      <c r="G18" s="3">
        <v>13745</v>
      </c>
      <c r="H18" s="3">
        <v>13805</v>
      </c>
      <c r="I18" s="3">
        <v>10338</v>
      </c>
    </row>
    <row r="19" spans="1:9" x14ac:dyDescent="0.25">
      <c r="A19" s="3" t="s">
        <v>167</v>
      </c>
      <c r="B19" s="3" t="s">
        <v>95</v>
      </c>
      <c r="C19" s="3">
        <v>9070</v>
      </c>
      <c r="D19" s="3">
        <v>8351</v>
      </c>
      <c r="E19" s="3">
        <v>5382</v>
      </c>
      <c r="F19" s="3">
        <v>4588</v>
      </c>
      <c r="G19" s="3">
        <v>4571</v>
      </c>
      <c r="H19" s="3">
        <v>4287</v>
      </c>
      <c r="I19" s="3">
        <v>2783</v>
      </c>
    </row>
    <row r="20" spans="1:9" x14ac:dyDescent="0.25">
      <c r="A20" s="3" t="s">
        <v>167</v>
      </c>
      <c r="B20" s="3" t="s">
        <v>96</v>
      </c>
      <c r="C20" s="3">
        <v>16437</v>
      </c>
      <c r="D20" s="3">
        <v>17768</v>
      </c>
      <c r="E20" s="3">
        <v>14074</v>
      </c>
      <c r="F20" s="3">
        <v>14095</v>
      </c>
      <c r="G20" s="3">
        <v>10476</v>
      </c>
      <c r="H20" s="3">
        <v>10289</v>
      </c>
      <c r="I20" s="3">
        <v>6916</v>
      </c>
    </row>
    <row r="21" spans="1:9" x14ac:dyDescent="0.25">
      <c r="A21" s="3" t="s">
        <v>167</v>
      </c>
      <c r="B21" s="3" t="s">
        <v>97</v>
      </c>
      <c r="C21" s="3">
        <v>2351</v>
      </c>
      <c r="D21" s="3">
        <v>2747</v>
      </c>
      <c r="E21" s="3">
        <v>2294</v>
      </c>
      <c r="F21" s="3">
        <v>1722</v>
      </c>
      <c r="G21" s="3">
        <v>1733</v>
      </c>
      <c r="H21" s="3">
        <v>1171</v>
      </c>
      <c r="I21" s="3">
        <v>1416</v>
      </c>
    </row>
    <row r="22" spans="1:9" x14ac:dyDescent="0.25">
      <c r="A22" s="3" t="s">
        <v>167</v>
      </c>
      <c r="B22" s="3" t="s">
        <v>98</v>
      </c>
      <c r="C22" s="3">
        <v>1707</v>
      </c>
      <c r="D22" s="3">
        <v>3958</v>
      </c>
      <c r="E22" s="3">
        <v>2357</v>
      </c>
      <c r="F22" s="3">
        <v>1675</v>
      </c>
      <c r="G22" s="3">
        <v>1182</v>
      </c>
      <c r="H22" s="3">
        <v>1562</v>
      </c>
      <c r="I22" s="3">
        <v>1452</v>
      </c>
    </row>
    <row r="25" spans="1:9" x14ac:dyDescent="0.25">
      <c r="A25" s="31" t="s">
        <v>78</v>
      </c>
      <c r="B25" s="31"/>
      <c r="C25" s="31"/>
      <c r="D25" s="31"/>
      <c r="E25" s="31"/>
      <c r="F25" s="31"/>
      <c r="G25" s="31"/>
      <c r="H25" s="31"/>
      <c r="I25" s="31"/>
    </row>
    <row r="26" spans="1:9" x14ac:dyDescent="0.25">
      <c r="A26" s="4" t="s">
        <v>64</v>
      </c>
      <c r="B26" s="4" t="s">
        <v>5</v>
      </c>
      <c r="C26" s="4" t="s">
        <v>65</v>
      </c>
      <c r="D26" s="4" t="s">
        <v>66</v>
      </c>
      <c r="E26" s="4" t="s">
        <v>67</v>
      </c>
      <c r="F26" s="4" t="s">
        <v>68</v>
      </c>
      <c r="G26" s="4" t="s">
        <v>69</v>
      </c>
      <c r="H26" s="4" t="s">
        <v>70</v>
      </c>
      <c r="I26" s="4" t="s">
        <v>72</v>
      </c>
    </row>
    <row r="27" spans="1:9" x14ac:dyDescent="0.25">
      <c r="A27" s="3" t="s">
        <v>167</v>
      </c>
      <c r="B27" s="3" t="s">
        <v>83</v>
      </c>
      <c r="C27" s="3">
        <v>1443.1959573905999</v>
      </c>
      <c r="D27" s="3">
        <v>769.97778261082703</v>
      </c>
      <c r="E27" s="3">
        <v>530.027622583724</v>
      </c>
      <c r="F27" s="3">
        <v>413.77973206365101</v>
      </c>
      <c r="G27" s="3">
        <v>546.80206656522398</v>
      </c>
      <c r="H27" s="3">
        <v>436.06984605484701</v>
      </c>
      <c r="I27" s="3">
        <v>321.563079261876</v>
      </c>
    </row>
    <row r="28" spans="1:9" x14ac:dyDescent="0.25">
      <c r="A28" s="3" t="s">
        <v>167</v>
      </c>
      <c r="B28" s="3" t="s">
        <v>84</v>
      </c>
      <c r="C28" s="3">
        <v>906.26336093051805</v>
      </c>
      <c r="D28" s="3">
        <v>2955.2848897128501</v>
      </c>
      <c r="E28" s="3">
        <v>938.39167151390802</v>
      </c>
      <c r="F28" s="3">
        <v>581.38263655894195</v>
      </c>
      <c r="G28" s="3">
        <v>776.23004622868802</v>
      </c>
      <c r="H28" s="3">
        <v>1012.1361034425601</v>
      </c>
      <c r="I28" s="3">
        <v>656.26529816063703</v>
      </c>
    </row>
    <row r="29" spans="1:9" x14ac:dyDescent="0.25">
      <c r="A29" s="3" t="s">
        <v>167</v>
      </c>
      <c r="B29" s="3" t="s">
        <v>85</v>
      </c>
      <c r="C29" s="3">
        <v>2150.0600415623799</v>
      </c>
      <c r="D29" s="3">
        <v>1918.0638700469101</v>
      </c>
      <c r="E29" s="3">
        <v>1065.1567226699301</v>
      </c>
      <c r="F29" s="3">
        <v>971.45166289081703</v>
      </c>
      <c r="G29" s="3">
        <v>1320.4850299362399</v>
      </c>
      <c r="H29" s="3">
        <v>1002.5901670227699</v>
      </c>
      <c r="I29" s="3">
        <v>844.39011460788197</v>
      </c>
    </row>
    <row r="30" spans="1:9" x14ac:dyDescent="0.25">
      <c r="A30" s="3" t="s">
        <v>167</v>
      </c>
      <c r="B30" s="3" t="s">
        <v>86</v>
      </c>
      <c r="C30" s="3">
        <v>1034.64816189047</v>
      </c>
      <c r="D30" s="3">
        <v>974.40311481374601</v>
      </c>
      <c r="E30" s="3">
        <v>415.92651260636001</v>
      </c>
      <c r="F30" s="3">
        <v>1044.52590118079</v>
      </c>
      <c r="G30" s="3">
        <v>332.54801340657201</v>
      </c>
      <c r="H30" s="3">
        <v>497.26800285828398</v>
      </c>
      <c r="I30" s="3">
        <v>392.47085183751</v>
      </c>
    </row>
    <row r="31" spans="1:9" x14ac:dyDescent="0.25">
      <c r="A31" s="3" t="s">
        <v>167</v>
      </c>
      <c r="B31" s="3" t="s">
        <v>87</v>
      </c>
      <c r="C31" s="3">
        <v>1321.22129406159</v>
      </c>
      <c r="D31" s="3">
        <v>1581.61322096647</v>
      </c>
      <c r="E31" s="3">
        <v>1084.7116709480499</v>
      </c>
      <c r="F31" s="3">
        <v>3061.2629406699398</v>
      </c>
      <c r="G31" s="3">
        <v>810.69222230240996</v>
      </c>
      <c r="H31" s="3">
        <v>1125.10607412012</v>
      </c>
      <c r="I31" s="3">
        <v>665.28300488183402</v>
      </c>
    </row>
    <row r="32" spans="1:9" x14ac:dyDescent="0.25">
      <c r="A32" s="3" t="s">
        <v>167</v>
      </c>
      <c r="B32" s="3" t="s">
        <v>88</v>
      </c>
      <c r="C32" s="3">
        <v>3230.6675545897801</v>
      </c>
      <c r="D32" s="3">
        <v>3319.2379461395999</v>
      </c>
      <c r="E32" s="3">
        <v>3189.96537106914</v>
      </c>
      <c r="F32" s="3">
        <v>1743.99364700909</v>
      </c>
      <c r="G32" s="3">
        <v>1459.78646248828</v>
      </c>
      <c r="H32" s="3">
        <v>1589.5387915496999</v>
      </c>
      <c r="I32" s="3">
        <v>1434.3592486243199</v>
      </c>
    </row>
    <row r="33" spans="1:9" x14ac:dyDescent="0.25">
      <c r="A33" s="3" t="s">
        <v>167</v>
      </c>
      <c r="B33" s="3" t="s">
        <v>89</v>
      </c>
      <c r="C33" s="3">
        <v>8239.9168229356601</v>
      </c>
      <c r="D33" s="3">
        <v>5694.7837658074905</v>
      </c>
      <c r="E33" s="3">
        <v>13453.3222558625</v>
      </c>
      <c r="F33" s="3">
        <v>9628.1722383336291</v>
      </c>
      <c r="G33" s="3">
        <v>7147.8879645167999</v>
      </c>
      <c r="H33" s="3">
        <v>8863.7472796214406</v>
      </c>
      <c r="I33" s="3">
        <v>8350.5358917266003</v>
      </c>
    </row>
    <row r="34" spans="1:9" x14ac:dyDescent="0.25">
      <c r="A34" s="3" t="s">
        <v>167</v>
      </c>
      <c r="B34" s="3" t="s">
        <v>90</v>
      </c>
      <c r="C34" s="3">
        <v>1390.28671387294</v>
      </c>
      <c r="D34" s="3">
        <v>1221.0514842535499</v>
      </c>
      <c r="E34" s="3">
        <v>4995.4520618822999</v>
      </c>
      <c r="F34" s="3">
        <v>1030.0035700733799</v>
      </c>
      <c r="G34" s="3">
        <v>1063.25655990681</v>
      </c>
      <c r="H34" s="3">
        <v>885.32449221838397</v>
      </c>
      <c r="I34" s="3">
        <v>808.36913674465097</v>
      </c>
    </row>
    <row r="35" spans="1:9" x14ac:dyDescent="0.25">
      <c r="A35" s="3" t="s">
        <v>167</v>
      </c>
      <c r="B35" s="3" t="s">
        <v>91</v>
      </c>
      <c r="C35" s="3">
        <v>1953.5101780074699</v>
      </c>
      <c r="D35" s="3">
        <v>2312.8732903345299</v>
      </c>
      <c r="E35" s="3">
        <v>2544.4781560430201</v>
      </c>
      <c r="F35" s="3">
        <v>1857.2554630849099</v>
      </c>
      <c r="G35" s="3">
        <v>1568.0254705171301</v>
      </c>
      <c r="H35" s="3">
        <v>1791.3486166187199</v>
      </c>
      <c r="I35" s="3">
        <v>974.21282268331004</v>
      </c>
    </row>
    <row r="36" spans="1:9" x14ac:dyDescent="0.25">
      <c r="A36" s="3" t="s">
        <v>167</v>
      </c>
      <c r="B36" s="3" t="s">
        <v>92</v>
      </c>
      <c r="C36" s="3"/>
      <c r="D36" s="3"/>
      <c r="E36" s="3"/>
      <c r="F36" s="3"/>
      <c r="G36" s="3"/>
      <c r="H36" s="3">
        <v>611.14390013045704</v>
      </c>
      <c r="I36" s="3">
        <v>549.93986791565396</v>
      </c>
    </row>
    <row r="37" spans="1:9" x14ac:dyDescent="0.25">
      <c r="A37" s="3" t="s">
        <v>167</v>
      </c>
      <c r="B37" s="3" t="s">
        <v>93</v>
      </c>
      <c r="C37" s="3">
        <v>2810.58334442774</v>
      </c>
      <c r="D37" s="3">
        <v>2947.8725726174198</v>
      </c>
      <c r="E37" s="3">
        <v>3132.7775871067902</v>
      </c>
      <c r="F37" s="3">
        <v>1835.4257165838701</v>
      </c>
      <c r="G37" s="3">
        <v>1649.25200726158</v>
      </c>
      <c r="H37" s="3">
        <v>1601.0642638214999</v>
      </c>
      <c r="I37" s="3">
        <v>1179.4427208416701</v>
      </c>
    </row>
    <row r="38" spans="1:9" x14ac:dyDescent="0.25">
      <c r="A38" s="3" t="s">
        <v>167</v>
      </c>
      <c r="B38" s="3" t="s">
        <v>94</v>
      </c>
      <c r="C38" s="3">
        <v>1468.7952836367599</v>
      </c>
      <c r="D38" s="3">
        <v>2357.66093435416</v>
      </c>
      <c r="E38" s="3">
        <v>1672.44738171003</v>
      </c>
      <c r="F38" s="3">
        <v>1644.9320591942601</v>
      </c>
      <c r="G38" s="3">
        <v>990.41073971021399</v>
      </c>
      <c r="H38" s="3">
        <v>1284.10862728457</v>
      </c>
      <c r="I38" s="3">
        <v>1411.70010341538</v>
      </c>
    </row>
    <row r="39" spans="1:9" x14ac:dyDescent="0.25">
      <c r="A39" s="3" t="s">
        <v>167</v>
      </c>
      <c r="B39" s="3" t="s">
        <v>95</v>
      </c>
      <c r="C39" s="3">
        <v>1551.5355077741699</v>
      </c>
      <c r="D39" s="3">
        <v>1151.1572748450001</v>
      </c>
      <c r="E39" s="3">
        <v>573.46770814118395</v>
      </c>
      <c r="F39" s="3">
        <v>448.15664424147297</v>
      </c>
      <c r="G39" s="3">
        <v>509.57878030127301</v>
      </c>
      <c r="H39" s="3">
        <v>516.34391967587203</v>
      </c>
      <c r="I39" s="3">
        <v>336.72850501531701</v>
      </c>
    </row>
    <row r="40" spans="1:9" x14ac:dyDescent="0.25">
      <c r="A40" s="3" t="s">
        <v>167</v>
      </c>
      <c r="B40" s="3" t="s">
        <v>96</v>
      </c>
      <c r="C40" s="3">
        <v>1407.0347143635599</v>
      </c>
      <c r="D40" s="3">
        <v>1579.3381197288199</v>
      </c>
      <c r="E40" s="3">
        <v>1493.7944249417101</v>
      </c>
      <c r="F40" s="3">
        <v>1283.6126945052199</v>
      </c>
      <c r="G40" s="3">
        <v>913.15272206777001</v>
      </c>
      <c r="H40" s="3">
        <v>1077.47303189165</v>
      </c>
      <c r="I40" s="3">
        <v>857.82117544621701</v>
      </c>
    </row>
    <row r="41" spans="1:9" x14ac:dyDescent="0.25">
      <c r="A41" s="3" t="s">
        <v>167</v>
      </c>
      <c r="B41" s="3" t="s">
        <v>97</v>
      </c>
      <c r="C41" s="3">
        <v>396.50794743731399</v>
      </c>
      <c r="D41" s="3">
        <v>518.71500570434296</v>
      </c>
      <c r="E41" s="3">
        <v>258.65760907067602</v>
      </c>
      <c r="F41" s="3">
        <v>204.28688944253599</v>
      </c>
      <c r="G41" s="3">
        <v>259.77753302906399</v>
      </c>
      <c r="H41" s="3">
        <v>171.64783992925999</v>
      </c>
      <c r="I41" s="3">
        <v>251.03382699445601</v>
      </c>
    </row>
    <row r="42" spans="1:9" x14ac:dyDescent="0.25">
      <c r="A42" s="3" t="s">
        <v>167</v>
      </c>
      <c r="B42" s="3" t="s">
        <v>98</v>
      </c>
      <c r="C42" s="3">
        <v>491.05095022236299</v>
      </c>
      <c r="D42" s="3">
        <v>2264.3784372473401</v>
      </c>
      <c r="E42" s="3">
        <v>478.187201836268</v>
      </c>
      <c r="F42" s="3">
        <v>195.01620148228599</v>
      </c>
      <c r="G42" s="3">
        <v>308.744757040504</v>
      </c>
      <c r="H42" s="3">
        <v>370.427118337737</v>
      </c>
      <c r="I42" s="3">
        <v>322.64555238517198</v>
      </c>
    </row>
    <row r="45" spans="1:9" x14ac:dyDescent="0.25">
      <c r="A45" s="31" t="s">
        <v>79</v>
      </c>
      <c r="B45" s="31"/>
      <c r="C45" s="31"/>
      <c r="D45" s="31"/>
      <c r="E45" s="31"/>
      <c r="F45" s="31"/>
      <c r="G45" s="31"/>
      <c r="H45" s="31"/>
      <c r="I45" s="31"/>
    </row>
    <row r="46" spans="1:9" x14ac:dyDescent="0.25">
      <c r="A46" s="4" t="s">
        <v>64</v>
      </c>
      <c r="B46" s="4" t="s">
        <v>5</v>
      </c>
      <c r="C46" s="4" t="s">
        <v>65</v>
      </c>
      <c r="D46" s="4" t="s">
        <v>66</v>
      </c>
      <c r="E46" s="4" t="s">
        <v>67</v>
      </c>
      <c r="F46" s="4" t="s">
        <v>68</v>
      </c>
      <c r="G46" s="4" t="s">
        <v>69</v>
      </c>
      <c r="H46" s="4" t="s">
        <v>70</v>
      </c>
      <c r="I46" s="4" t="s">
        <v>72</v>
      </c>
    </row>
    <row r="47" spans="1:9" x14ac:dyDescent="0.25">
      <c r="A47" s="3" t="s">
        <v>167</v>
      </c>
      <c r="B47" s="3" t="s">
        <v>83</v>
      </c>
      <c r="C47" s="3">
        <v>45780</v>
      </c>
      <c r="D47" s="3">
        <v>50150</v>
      </c>
      <c r="E47" s="3">
        <v>53932</v>
      </c>
      <c r="F47" s="3">
        <v>59272</v>
      </c>
      <c r="G47" s="3">
        <v>63591</v>
      </c>
      <c r="H47" s="3">
        <v>69548</v>
      </c>
      <c r="I47" s="3">
        <v>78767</v>
      </c>
    </row>
    <row r="48" spans="1:9" x14ac:dyDescent="0.25">
      <c r="A48" s="3" t="s">
        <v>167</v>
      </c>
      <c r="B48" s="3" t="s">
        <v>84</v>
      </c>
      <c r="C48" s="3">
        <v>67386</v>
      </c>
      <c r="D48" s="3">
        <v>72261</v>
      </c>
      <c r="E48" s="3">
        <v>78150</v>
      </c>
      <c r="F48" s="3">
        <v>84115</v>
      </c>
      <c r="G48" s="3">
        <v>93950</v>
      </c>
      <c r="H48" s="3">
        <v>91230</v>
      </c>
      <c r="I48" s="3">
        <v>119046</v>
      </c>
    </row>
    <row r="49" spans="1:9" x14ac:dyDescent="0.25">
      <c r="A49" s="3" t="s">
        <v>167</v>
      </c>
      <c r="B49" s="3" t="s">
        <v>85</v>
      </c>
      <c r="C49" s="3">
        <v>120869</v>
      </c>
      <c r="D49" s="3">
        <v>126135</v>
      </c>
      <c r="E49" s="3">
        <v>138711</v>
      </c>
      <c r="F49" s="3">
        <v>144937</v>
      </c>
      <c r="G49" s="3">
        <v>166425</v>
      </c>
      <c r="H49" s="3">
        <v>180733</v>
      </c>
      <c r="I49" s="3">
        <v>228565</v>
      </c>
    </row>
    <row r="50" spans="1:9" x14ac:dyDescent="0.25">
      <c r="A50" s="3" t="s">
        <v>167</v>
      </c>
      <c r="B50" s="3" t="s">
        <v>86</v>
      </c>
      <c r="C50" s="3">
        <v>66305</v>
      </c>
      <c r="D50" s="3">
        <v>70061</v>
      </c>
      <c r="E50" s="3">
        <v>77297</v>
      </c>
      <c r="F50" s="3">
        <v>77594</v>
      </c>
      <c r="G50" s="3">
        <v>82335</v>
      </c>
      <c r="H50" s="3">
        <v>88584</v>
      </c>
      <c r="I50" s="3">
        <v>106375</v>
      </c>
    </row>
    <row r="51" spans="1:9" x14ac:dyDescent="0.25">
      <c r="A51" s="3" t="s">
        <v>167</v>
      </c>
      <c r="B51" s="3" t="s">
        <v>87</v>
      </c>
      <c r="C51" s="3">
        <v>166058</v>
      </c>
      <c r="D51" s="3">
        <v>193061</v>
      </c>
      <c r="E51" s="3">
        <v>196576</v>
      </c>
      <c r="F51" s="3">
        <v>201804</v>
      </c>
      <c r="G51" s="3">
        <v>224584</v>
      </c>
      <c r="H51" s="3">
        <v>227723</v>
      </c>
      <c r="I51" s="3">
        <v>306127</v>
      </c>
    </row>
    <row r="52" spans="1:9" x14ac:dyDescent="0.25">
      <c r="A52" s="3" t="s">
        <v>167</v>
      </c>
      <c r="B52" s="3" t="s">
        <v>88</v>
      </c>
      <c r="C52" s="3">
        <v>444655</v>
      </c>
      <c r="D52" s="3">
        <v>490776</v>
      </c>
      <c r="E52" s="3">
        <v>532945</v>
      </c>
      <c r="F52" s="3">
        <v>545854</v>
      </c>
      <c r="G52" s="3">
        <v>590183</v>
      </c>
      <c r="H52" s="3">
        <v>604378</v>
      </c>
      <c r="I52" s="3">
        <v>693652</v>
      </c>
    </row>
    <row r="53" spans="1:9" x14ac:dyDescent="0.25">
      <c r="A53" s="3" t="s">
        <v>167</v>
      </c>
      <c r="B53" s="3" t="s">
        <v>89</v>
      </c>
      <c r="C53" s="3">
        <v>1698557</v>
      </c>
      <c r="D53" s="3">
        <v>1844813</v>
      </c>
      <c r="E53" s="3">
        <v>1948398</v>
      </c>
      <c r="F53" s="3">
        <v>2077775</v>
      </c>
      <c r="G53" s="3">
        <v>2132741</v>
      </c>
      <c r="H53" s="3">
        <v>2207762</v>
      </c>
      <c r="I53" s="3">
        <v>2756535</v>
      </c>
    </row>
    <row r="54" spans="1:9" x14ac:dyDescent="0.25">
      <c r="A54" s="3" t="s">
        <v>167</v>
      </c>
      <c r="B54" s="3" t="s">
        <v>90</v>
      </c>
      <c r="C54" s="3">
        <v>221513</v>
      </c>
      <c r="D54" s="3">
        <v>241782</v>
      </c>
      <c r="E54" s="3">
        <v>257049</v>
      </c>
      <c r="F54" s="3">
        <v>271912</v>
      </c>
      <c r="G54" s="3">
        <v>289267</v>
      </c>
      <c r="H54" s="3">
        <v>300176</v>
      </c>
      <c r="I54" s="3">
        <v>356996</v>
      </c>
    </row>
    <row r="55" spans="1:9" x14ac:dyDescent="0.25">
      <c r="A55" s="3" t="s">
        <v>167</v>
      </c>
      <c r="B55" s="3" t="s">
        <v>91</v>
      </c>
      <c r="C55" s="3">
        <v>248581</v>
      </c>
      <c r="D55" s="3">
        <v>289200</v>
      </c>
      <c r="E55" s="3">
        <v>289005</v>
      </c>
      <c r="F55" s="3">
        <v>320740</v>
      </c>
      <c r="G55" s="3">
        <v>334332</v>
      </c>
      <c r="H55" s="3">
        <v>346628</v>
      </c>
      <c r="I55" s="3">
        <v>419172</v>
      </c>
    </row>
    <row r="56" spans="1:9" x14ac:dyDescent="0.25">
      <c r="A56" s="3" t="s">
        <v>167</v>
      </c>
      <c r="B56" s="3" t="s">
        <v>92</v>
      </c>
      <c r="C56" s="3"/>
      <c r="D56" s="3"/>
      <c r="E56" s="3"/>
      <c r="F56" s="3"/>
      <c r="G56" s="3"/>
      <c r="H56" s="3">
        <v>159164</v>
      </c>
      <c r="I56" s="3">
        <v>191426</v>
      </c>
    </row>
    <row r="57" spans="1:9" x14ac:dyDescent="0.25">
      <c r="A57" s="3" t="s">
        <v>167</v>
      </c>
      <c r="B57" s="3" t="s">
        <v>93</v>
      </c>
      <c r="C57" s="3">
        <v>511234</v>
      </c>
      <c r="D57" s="3">
        <v>556470</v>
      </c>
      <c r="E57" s="3">
        <v>570598</v>
      </c>
      <c r="F57" s="3">
        <v>606729</v>
      </c>
      <c r="G57" s="3">
        <v>652206</v>
      </c>
      <c r="H57" s="3">
        <v>523550</v>
      </c>
      <c r="I57" s="3">
        <v>579586</v>
      </c>
    </row>
    <row r="58" spans="1:9" x14ac:dyDescent="0.25">
      <c r="A58" s="3" t="s">
        <v>167</v>
      </c>
      <c r="B58" s="3" t="s">
        <v>94</v>
      </c>
      <c r="C58" s="3">
        <v>245642</v>
      </c>
      <c r="D58" s="3">
        <v>265001</v>
      </c>
      <c r="E58" s="3">
        <v>273340</v>
      </c>
      <c r="F58" s="3">
        <v>294381</v>
      </c>
      <c r="G58" s="3">
        <v>306950</v>
      </c>
      <c r="H58" s="3">
        <v>322788</v>
      </c>
      <c r="I58" s="3">
        <v>363090</v>
      </c>
    </row>
    <row r="59" spans="1:9" x14ac:dyDescent="0.25">
      <c r="A59" s="3" t="s">
        <v>167</v>
      </c>
      <c r="B59" s="3" t="s">
        <v>95</v>
      </c>
      <c r="C59" s="3">
        <v>98218</v>
      </c>
      <c r="D59" s="3">
        <v>110408</v>
      </c>
      <c r="E59" s="3">
        <v>114066</v>
      </c>
      <c r="F59" s="3">
        <v>122049</v>
      </c>
      <c r="G59" s="3">
        <v>126141</v>
      </c>
      <c r="H59" s="3">
        <v>130020</v>
      </c>
      <c r="I59" s="3">
        <v>146908</v>
      </c>
    </row>
    <row r="60" spans="1:9" x14ac:dyDescent="0.25">
      <c r="A60" s="3" t="s">
        <v>167</v>
      </c>
      <c r="B60" s="3" t="s">
        <v>96</v>
      </c>
      <c r="C60" s="3">
        <v>214423</v>
      </c>
      <c r="D60" s="3">
        <v>229584</v>
      </c>
      <c r="E60" s="3">
        <v>245376</v>
      </c>
      <c r="F60" s="3">
        <v>260689</v>
      </c>
      <c r="G60" s="3">
        <v>272510</v>
      </c>
      <c r="H60" s="3">
        <v>283842</v>
      </c>
      <c r="I60" s="3">
        <v>324793</v>
      </c>
    </row>
    <row r="61" spans="1:9" x14ac:dyDescent="0.25">
      <c r="A61" s="3" t="s">
        <v>167</v>
      </c>
      <c r="B61" s="3" t="s">
        <v>97</v>
      </c>
      <c r="C61" s="3">
        <v>27625</v>
      </c>
      <c r="D61" s="3">
        <v>30504</v>
      </c>
      <c r="E61" s="3">
        <v>32339</v>
      </c>
      <c r="F61" s="3">
        <v>33590</v>
      </c>
      <c r="G61" s="3">
        <v>35236</v>
      </c>
      <c r="H61" s="3">
        <v>37033</v>
      </c>
      <c r="I61" s="3">
        <v>40340</v>
      </c>
    </row>
    <row r="62" spans="1:9" x14ac:dyDescent="0.25">
      <c r="A62" s="3" t="s">
        <v>167</v>
      </c>
      <c r="B62" s="3" t="s">
        <v>98</v>
      </c>
      <c r="C62" s="3">
        <v>47264</v>
      </c>
      <c r="D62" s="3">
        <v>50287</v>
      </c>
      <c r="E62" s="3">
        <v>53311</v>
      </c>
      <c r="F62" s="3">
        <v>51592</v>
      </c>
      <c r="G62" s="3">
        <v>58177</v>
      </c>
      <c r="H62" s="3">
        <v>57992</v>
      </c>
      <c r="I62" s="3">
        <v>69186</v>
      </c>
    </row>
    <row r="65" spans="1:9" x14ac:dyDescent="0.25">
      <c r="A65" s="31" t="s">
        <v>80</v>
      </c>
      <c r="B65" s="31"/>
      <c r="C65" s="31"/>
      <c r="D65" s="31"/>
      <c r="E65" s="31"/>
      <c r="F65" s="31"/>
      <c r="G65" s="31"/>
      <c r="H65" s="31"/>
      <c r="I65" s="31"/>
    </row>
    <row r="66" spans="1:9" x14ac:dyDescent="0.25">
      <c r="A66" s="4" t="s">
        <v>64</v>
      </c>
      <c r="B66" s="4" t="s">
        <v>5</v>
      </c>
      <c r="C66" s="4" t="s">
        <v>65</v>
      </c>
      <c r="D66" s="4" t="s">
        <v>66</v>
      </c>
      <c r="E66" s="4" t="s">
        <v>67</v>
      </c>
      <c r="F66" s="4" t="s">
        <v>68</v>
      </c>
      <c r="G66" s="4" t="s">
        <v>69</v>
      </c>
      <c r="H66" s="4" t="s">
        <v>70</v>
      </c>
      <c r="I66" s="4" t="s">
        <v>72</v>
      </c>
    </row>
    <row r="67" spans="1:9" x14ac:dyDescent="0.25">
      <c r="A67" s="3" t="s">
        <v>167</v>
      </c>
      <c r="B67" s="3" t="s">
        <v>83</v>
      </c>
      <c r="C67" s="3">
        <v>464</v>
      </c>
      <c r="D67" s="3">
        <v>555</v>
      </c>
      <c r="E67" s="3">
        <v>2020</v>
      </c>
      <c r="F67" s="3">
        <v>2355</v>
      </c>
      <c r="G67" s="3">
        <v>761</v>
      </c>
      <c r="H67" s="3">
        <v>2332</v>
      </c>
      <c r="I67" s="3">
        <v>2455</v>
      </c>
    </row>
    <row r="68" spans="1:9" x14ac:dyDescent="0.25">
      <c r="A68" s="3" t="s">
        <v>167</v>
      </c>
      <c r="B68" s="3" t="s">
        <v>84</v>
      </c>
      <c r="C68" s="3">
        <v>1163</v>
      </c>
      <c r="D68" s="3">
        <v>1165</v>
      </c>
      <c r="E68" s="3">
        <v>3447</v>
      </c>
      <c r="F68" s="3">
        <v>2608</v>
      </c>
      <c r="G68" s="3">
        <v>2374</v>
      </c>
      <c r="H68" s="3">
        <v>2664</v>
      </c>
      <c r="I68" s="3">
        <v>2617</v>
      </c>
    </row>
    <row r="69" spans="1:9" x14ac:dyDescent="0.25">
      <c r="A69" s="3" t="s">
        <v>167</v>
      </c>
      <c r="B69" s="3" t="s">
        <v>85</v>
      </c>
      <c r="C69" s="3">
        <v>1693</v>
      </c>
      <c r="D69" s="3">
        <v>1709</v>
      </c>
      <c r="E69" s="3">
        <v>3559</v>
      </c>
      <c r="F69" s="3">
        <v>2034</v>
      </c>
      <c r="G69" s="3">
        <v>1829</v>
      </c>
      <c r="H69" s="3">
        <v>2358</v>
      </c>
      <c r="I69" s="3">
        <v>2862</v>
      </c>
    </row>
    <row r="70" spans="1:9" x14ac:dyDescent="0.25">
      <c r="A70" s="3" t="s">
        <v>167</v>
      </c>
      <c r="B70" s="3" t="s">
        <v>86</v>
      </c>
      <c r="C70" s="3">
        <v>1648</v>
      </c>
      <c r="D70" s="3">
        <v>1455</v>
      </c>
      <c r="E70" s="3">
        <v>2642</v>
      </c>
      <c r="F70" s="3">
        <v>2154</v>
      </c>
      <c r="G70" s="3">
        <v>3805</v>
      </c>
      <c r="H70" s="3">
        <v>2040</v>
      </c>
      <c r="I70" s="3">
        <v>3017</v>
      </c>
    </row>
    <row r="71" spans="1:9" x14ac:dyDescent="0.25">
      <c r="A71" s="3" t="s">
        <v>167</v>
      </c>
      <c r="B71" s="3" t="s">
        <v>87</v>
      </c>
      <c r="C71" s="3">
        <v>2998</v>
      </c>
      <c r="D71" s="3">
        <v>2972</v>
      </c>
      <c r="E71" s="3">
        <v>2283</v>
      </c>
      <c r="F71" s="3">
        <v>2917</v>
      </c>
      <c r="G71" s="3">
        <v>3644</v>
      </c>
      <c r="H71" s="3">
        <v>2935</v>
      </c>
      <c r="I71" s="3">
        <v>2872</v>
      </c>
    </row>
    <row r="72" spans="1:9" x14ac:dyDescent="0.25">
      <c r="A72" s="3" t="s">
        <v>167</v>
      </c>
      <c r="B72" s="3" t="s">
        <v>88</v>
      </c>
      <c r="C72" s="3">
        <v>7396</v>
      </c>
      <c r="D72" s="3">
        <v>7733</v>
      </c>
      <c r="E72" s="3">
        <v>4463</v>
      </c>
      <c r="F72" s="3">
        <v>6283</v>
      </c>
      <c r="G72" s="3">
        <v>8830</v>
      </c>
      <c r="H72" s="3">
        <v>6357</v>
      </c>
      <c r="I72" s="3">
        <v>7218</v>
      </c>
    </row>
    <row r="73" spans="1:9" x14ac:dyDescent="0.25">
      <c r="A73" s="3" t="s">
        <v>167</v>
      </c>
      <c r="B73" s="3" t="s">
        <v>89</v>
      </c>
      <c r="C73" s="3">
        <v>13132</v>
      </c>
      <c r="D73" s="3">
        <v>13020</v>
      </c>
      <c r="E73" s="3">
        <v>7372</v>
      </c>
      <c r="F73" s="3">
        <v>10282</v>
      </c>
      <c r="G73" s="3">
        <v>16838</v>
      </c>
      <c r="H73" s="3">
        <v>12562</v>
      </c>
      <c r="I73" s="3">
        <v>12660</v>
      </c>
    </row>
    <row r="74" spans="1:9" x14ac:dyDescent="0.25">
      <c r="A74" s="3" t="s">
        <v>167</v>
      </c>
      <c r="B74" s="3" t="s">
        <v>90</v>
      </c>
      <c r="C74" s="3">
        <v>6524</v>
      </c>
      <c r="D74" s="3">
        <v>6258</v>
      </c>
      <c r="E74" s="3">
        <v>3477</v>
      </c>
      <c r="F74" s="3">
        <v>4910</v>
      </c>
      <c r="G74" s="3">
        <v>6974</v>
      </c>
      <c r="H74" s="3">
        <v>5048</v>
      </c>
      <c r="I74" s="3">
        <v>4918</v>
      </c>
    </row>
    <row r="75" spans="1:9" x14ac:dyDescent="0.25">
      <c r="A75" s="3" t="s">
        <v>167</v>
      </c>
      <c r="B75" s="3" t="s">
        <v>91</v>
      </c>
      <c r="C75" s="3">
        <v>5831</v>
      </c>
      <c r="D75" s="3">
        <v>6212</v>
      </c>
      <c r="E75" s="3">
        <v>4602</v>
      </c>
      <c r="F75" s="3">
        <v>4483</v>
      </c>
      <c r="G75" s="3">
        <v>5525</v>
      </c>
      <c r="H75" s="3">
        <v>4926</v>
      </c>
      <c r="I75" s="3">
        <v>5067</v>
      </c>
    </row>
    <row r="76" spans="1:9" x14ac:dyDescent="0.25">
      <c r="A76" s="3" t="s">
        <v>167</v>
      </c>
      <c r="B76" s="3" t="s">
        <v>92</v>
      </c>
      <c r="C76" s="3"/>
      <c r="D76" s="3"/>
      <c r="E76" s="3"/>
      <c r="F76" s="3"/>
      <c r="G76" s="3"/>
      <c r="H76" s="3">
        <v>2741</v>
      </c>
      <c r="I76" s="3">
        <v>3275</v>
      </c>
    </row>
    <row r="77" spans="1:9" x14ac:dyDescent="0.25">
      <c r="A77" s="3" t="s">
        <v>167</v>
      </c>
      <c r="B77" s="3" t="s">
        <v>93</v>
      </c>
      <c r="C77" s="3">
        <v>10936</v>
      </c>
      <c r="D77" s="3">
        <v>11489</v>
      </c>
      <c r="E77" s="3">
        <v>5511</v>
      </c>
      <c r="F77" s="3">
        <v>9321</v>
      </c>
      <c r="G77" s="3">
        <v>11193</v>
      </c>
      <c r="H77" s="3">
        <v>6885</v>
      </c>
      <c r="I77" s="3">
        <v>6958</v>
      </c>
    </row>
    <row r="78" spans="1:9" x14ac:dyDescent="0.25">
      <c r="A78" s="3" t="s">
        <v>167</v>
      </c>
      <c r="B78" s="3" t="s">
        <v>94</v>
      </c>
      <c r="C78" s="3">
        <v>6740</v>
      </c>
      <c r="D78" s="3">
        <v>6167</v>
      </c>
      <c r="E78" s="3">
        <v>3860</v>
      </c>
      <c r="F78" s="3">
        <v>5342</v>
      </c>
      <c r="G78" s="3">
        <v>6973</v>
      </c>
      <c r="H78" s="3">
        <v>5069</v>
      </c>
      <c r="I78" s="3">
        <v>4860</v>
      </c>
    </row>
    <row r="79" spans="1:9" x14ac:dyDescent="0.25">
      <c r="A79" s="3" t="s">
        <v>167</v>
      </c>
      <c r="B79" s="3" t="s">
        <v>95</v>
      </c>
      <c r="C79" s="3">
        <v>2405</v>
      </c>
      <c r="D79" s="3">
        <v>2445</v>
      </c>
      <c r="E79" s="3">
        <v>4290</v>
      </c>
      <c r="F79" s="3">
        <v>3601</v>
      </c>
      <c r="G79" s="3">
        <v>3341</v>
      </c>
      <c r="H79" s="3">
        <v>3336</v>
      </c>
      <c r="I79" s="3">
        <v>3829</v>
      </c>
    </row>
    <row r="80" spans="1:9" x14ac:dyDescent="0.25">
      <c r="A80" s="3" t="s">
        <v>167</v>
      </c>
      <c r="B80" s="3" t="s">
        <v>96</v>
      </c>
      <c r="C80" s="3">
        <v>6096</v>
      </c>
      <c r="D80" s="3">
        <v>5354</v>
      </c>
      <c r="E80" s="3">
        <v>4323</v>
      </c>
      <c r="F80" s="3">
        <v>4029</v>
      </c>
      <c r="G80" s="3">
        <v>6149</v>
      </c>
      <c r="H80" s="3">
        <v>4090</v>
      </c>
      <c r="I80" s="3">
        <v>3894</v>
      </c>
    </row>
    <row r="81" spans="1:9" x14ac:dyDescent="0.25">
      <c r="A81" s="3" t="s">
        <v>167</v>
      </c>
      <c r="B81" s="3" t="s">
        <v>97</v>
      </c>
      <c r="C81" s="3">
        <v>1155</v>
      </c>
      <c r="D81" s="3">
        <v>1063</v>
      </c>
      <c r="E81" s="3">
        <v>2829</v>
      </c>
      <c r="F81" s="3">
        <v>1849</v>
      </c>
      <c r="G81" s="3">
        <v>1140</v>
      </c>
      <c r="H81" s="3">
        <v>1780</v>
      </c>
      <c r="I81" s="3">
        <v>1436</v>
      </c>
    </row>
    <row r="82" spans="1:9" x14ac:dyDescent="0.25">
      <c r="A82" s="3" t="s">
        <v>167</v>
      </c>
      <c r="B82" s="3" t="s">
        <v>98</v>
      </c>
      <c r="C82" s="3">
        <v>976</v>
      </c>
      <c r="D82" s="3">
        <v>754</v>
      </c>
      <c r="E82" s="3">
        <v>1576</v>
      </c>
      <c r="F82" s="3">
        <v>1886</v>
      </c>
      <c r="G82" s="3">
        <v>1866</v>
      </c>
      <c r="H82" s="3">
        <v>2269</v>
      </c>
      <c r="I82" s="3">
        <v>1950</v>
      </c>
    </row>
  </sheetData>
  <mergeCells count="4">
    <mergeCell ref="A5:I5"/>
    <mergeCell ref="A25:I25"/>
    <mergeCell ref="A45:I45"/>
    <mergeCell ref="A65:I65"/>
  </mergeCells>
  <pageMargins left="0.7" right="0.7" top="0.75" bottom="0.75" header="0.3" footer="0.3"/>
  <pageSetup paperSize="9" orientation="portrait" horizontalDpi="300" verticalDpi="30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I22"/>
  <sheetViews>
    <sheetView workbookViewId="0"/>
  </sheetViews>
  <sheetFormatPr baseColWidth="10" defaultColWidth="11.42578125" defaultRowHeight="15" x14ac:dyDescent="0.25"/>
  <cols>
    <col min="1" max="1" width="9.85546875" bestFit="1" customWidth="1"/>
    <col min="2" max="2" width="12.42578125" bestFit="1" customWidth="1"/>
  </cols>
  <sheetData>
    <row r="1" spans="1:9" x14ac:dyDescent="0.25">
      <c r="A1" s="5" t="str">
        <f>HYPERLINK("#'Indice'!A1", "Indice")</f>
        <v>Indice</v>
      </c>
    </row>
    <row r="2" spans="1:9" x14ac:dyDescent="0.25">
      <c r="A2" s="15" t="s">
        <v>168</v>
      </c>
    </row>
    <row r="3" spans="1:9" x14ac:dyDescent="0.25">
      <c r="A3" s="8" t="s">
        <v>156</v>
      </c>
    </row>
    <row r="5" spans="1:9" x14ac:dyDescent="0.25">
      <c r="A5" s="31" t="s">
        <v>63</v>
      </c>
      <c r="B5" s="31"/>
      <c r="C5" s="31"/>
      <c r="D5" s="31"/>
      <c r="E5" s="31"/>
      <c r="F5" s="31"/>
      <c r="G5" s="31"/>
      <c r="H5" s="31"/>
      <c r="I5" s="31"/>
    </row>
    <row r="6" spans="1:9" x14ac:dyDescent="0.25">
      <c r="A6" s="4" t="s">
        <v>64</v>
      </c>
      <c r="B6" s="4" t="s">
        <v>5</v>
      </c>
      <c r="C6" s="4" t="s">
        <v>65</v>
      </c>
      <c r="D6" s="4" t="s">
        <v>66</v>
      </c>
      <c r="E6" s="4" t="s">
        <v>67</v>
      </c>
      <c r="F6" s="4" t="s">
        <v>68</v>
      </c>
      <c r="G6" s="4" t="s">
        <v>69</v>
      </c>
      <c r="H6" s="4" t="s">
        <v>70</v>
      </c>
      <c r="I6" s="4" t="s">
        <v>72</v>
      </c>
    </row>
    <row r="7" spans="1:9" x14ac:dyDescent="0.25">
      <c r="A7" s="3" t="s">
        <v>169</v>
      </c>
      <c r="B7" s="3" t="s">
        <v>74</v>
      </c>
      <c r="C7" s="3">
        <v>1258500</v>
      </c>
      <c r="D7" s="3">
        <v>1285881</v>
      </c>
      <c r="E7" s="3">
        <v>1336340</v>
      </c>
      <c r="F7" s="3">
        <v>1106980</v>
      </c>
      <c r="G7" s="3">
        <v>1113626</v>
      </c>
      <c r="H7" s="3">
        <v>1191477</v>
      </c>
      <c r="I7" s="3">
        <v>1214672</v>
      </c>
    </row>
    <row r="10" spans="1:9" x14ac:dyDescent="0.25">
      <c r="A10" s="31" t="s">
        <v>78</v>
      </c>
      <c r="B10" s="31"/>
      <c r="C10" s="31"/>
      <c r="D10" s="31"/>
      <c r="E10" s="31"/>
      <c r="F10" s="31"/>
      <c r="G10" s="31"/>
      <c r="H10" s="31"/>
      <c r="I10" s="31"/>
    </row>
    <row r="11" spans="1:9" x14ac:dyDescent="0.25">
      <c r="A11" s="4" t="s">
        <v>64</v>
      </c>
      <c r="B11" s="4" t="s">
        <v>5</v>
      </c>
      <c r="C11" s="4" t="s">
        <v>65</v>
      </c>
      <c r="D11" s="4" t="s">
        <v>66</v>
      </c>
      <c r="E11" s="4" t="s">
        <v>67</v>
      </c>
      <c r="F11" s="4" t="s">
        <v>68</v>
      </c>
      <c r="G11" s="4" t="s">
        <v>69</v>
      </c>
      <c r="H11" s="4" t="s">
        <v>70</v>
      </c>
      <c r="I11" s="4" t="s">
        <v>72</v>
      </c>
    </row>
    <row r="12" spans="1:9" x14ac:dyDescent="0.25">
      <c r="A12" s="3" t="s">
        <v>169</v>
      </c>
      <c r="B12" s="3" t="s">
        <v>74</v>
      </c>
      <c r="C12" s="3">
        <v>19615.1215536079</v>
      </c>
      <c r="D12" s="3">
        <v>21006.9953791855</v>
      </c>
      <c r="E12" s="3">
        <v>33419.736529475398</v>
      </c>
      <c r="F12" s="3">
        <v>21895.398722866201</v>
      </c>
      <c r="G12" s="3">
        <v>17723.555120122099</v>
      </c>
      <c r="H12" s="3">
        <v>19650.680990934299</v>
      </c>
      <c r="I12" s="3">
        <v>14660.5958119151</v>
      </c>
    </row>
    <row r="15" spans="1:9" x14ac:dyDescent="0.25">
      <c r="A15" s="31" t="s">
        <v>79</v>
      </c>
      <c r="B15" s="31"/>
      <c r="C15" s="31"/>
      <c r="D15" s="31"/>
      <c r="E15" s="31"/>
      <c r="F15" s="31"/>
      <c r="G15" s="31"/>
      <c r="H15" s="31"/>
      <c r="I15" s="31"/>
    </row>
    <row r="16" spans="1:9" x14ac:dyDescent="0.25">
      <c r="A16" s="4" t="s">
        <v>64</v>
      </c>
      <c r="B16" s="4" t="s">
        <v>5</v>
      </c>
      <c r="C16" s="4" t="s">
        <v>65</v>
      </c>
      <c r="D16" s="4" t="s">
        <v>66</v>
      </c>
      <c r="E16" s="4" t="s">
        <v>67</v>
      </c>
      <c r="F16" s="4" t="s">
        <v>68</v>
      </c>
      <c r="G16" s="4" t="s">
        <v>69</v>
      </c>
      <c r="H16" s="4" t="s">
        <v>70</v>
      </c>
      <c r="I16" s="4" t="s">
        <v>72</v>
      </c>
    </row>
    <row r="17" spans="1:9" x14ac:dyDescent="0.25">
      <c r="A17" s="3" t="s">
        <v>169</v>
      </c>
      <c r="B17" s="3" t="s">
        <v>74</v>
      </c>
      <c r="C17" s="3">
        <v>4219928</v>
      </c>
      <c r="D17" s="3">
        <v>4620493</v>
      </c>
      <c r="E17" s="3">
        <v>4861093</v>
      </c>
      <c r="F17" s="3">
        <v>5149883</v>
      </c>
      <c r="G17" s="3">
        <v>5429483</v>
      </c>
      <c r="H17" s="3">
        <v>5632961</v>
      </c>
      <c r="I17" s="3">
        <v>6786150</v>
      </c>
    </row>
    <row r="20" spans="1:9" x14ac:dyDescent="0.25">
      <c r="A20" s="31" t="s">
        <v>80</v>
      </c>
      <c r="B20" s="31"/>
      <c r="C20" s="31"/>
      <c r="D20" s="31"/>
      <c r="E20" s="31"/>
      <c r="F20" s="31"/>
      <c r="G20" s="31"/>
      <c r="H20" s="31"/>
      <c r="I20" s="31"/>
    </row>
    <row r="21" spans="1:9" x14ac:dyDescent="0.25">
      <c r="A21" s="4" t="s">
        <v>64</v>
      </c>
      <c r="B21" s="4" t="s">
        <v>5</v>
      </c>
      <c r="C21" s="4" t="s">
        <v>65</v>
      </c>
      <c r="D21" s="4" t="s">
        <v>66</v>
      </c>
      <c r="E21" s="4" t="s">
        <v>67</v>
      </c>
      <c r="F21" s="4" t="s">
        <v>68</v>
      </c>
      <c r="G21" s="4" t="s">
        <v>69</v>
      </c>
      <c r="H21" s="4" t="s">
        <v>70</v>
      </c>
      <c r="I21" s="4" t="s">
        <v>72</v>
      </c>
    </row>
    <row r="22" spans="1:9" x14ac:dyDescent="0.25">
      <c r="A22" s="3" t="s">
        <v>169</v>
      </c>
      <c r="B22" s="3" t="s">
        <v>74</v>
      </c>
      <c r="C22" s="3">
        <v>69072</v>
      </c>
      <c r="D22" s="3">
        <v>68351</v>
      </c>
      <c r="E22" s="3">
        <v>56254</v>
      </c>
      <c r="F22" s="3">
        <v>63987</v>
      </c>
      <c r="G22" s="3">
        <v>81254</v>
      </c>
      <c r="H22" s="3">
        <v>67413</v>
      </c>
      <c r="I22" s="3">
        <v>69931</v>
      </c>
    </row>
  </sheetData>
  <mergeCells count="4">
    <mergeCell ref="A5:I5"/>
    <mergeCell ref="A10:I10"/>
    <mergeCell ref="A15:I15"/>
    <mergeCell ref="A20:I20"/>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0"/>
  <sheetViews>
    <sheetView workbookViewId="0"/>
  </sheetViews>
  <sheetFormatPr baseColWidth="10" defaultColWidth="11.42578125" defaultRowHeight="15" x14ac:dyDescent="0.25"/>
  <cols>
    <col min="1" max="1" width="37.28515625" bestFit="1" customWidth="1"/>
    <col min="2" max="2" width="17.28515625" bestFit="1" customWidth="1"/>
  </cols>
  <sheetData>
    <row r="1" spans="1:10" x14ac:dyDescent="0.25">
      <c r="A1" s="5" t="str">
        <f>HYPERLINK("#'Indice'!A1", "Indice")</f>
        <v>Indice</v>
      </c>
    </row>
    <row r="2" spans="1:10" x14ac:dyDescent="0.25">
      <c r="A2" s="15" t="s">
        <v>61</v>
      </c>
    </row>
    <row r="3" spans="1:10" x14ac:dyDescent="0.25">
      <c r="A3" s="8" t="s">
        <v>62</v>
      </c>
    </row>
    <row r="5" spans="1:10" x14ac:dyDescent="0.25">
      <c r="A5" s="31" t="s">
        <v>63</v>
      </c>
      <c r="B5" s="31"/>
      <c r="C5" s="31"/>
      <c r="D5" s="31"/>
      <c r="E5" s="31"/>
      <c r="F5" s="31"/>
      <c r="G5" s="31"/>
      <c r="H5" s="31"/>
      <c r="I5" s="31"/>
      <c r="J5" s="31"/>
    </row>
    <row r="6" spans="1:10" x14ac:dyDescent="0.25">
      <c r="A6" s="4" t="s">
        <v>64</v>
      </c>
      <c r="B6" s="4" t="s">
        <v>5</v>
      </c>
      <c r="C6" s="4" t="s">
        <v>65</v>
      </c>
      <c r="D6" s="4" t="s">
        <v>66</v>
      </c>
      <c r="E6" s="4" t="s">
        <v>67</v>
      </c>
      <c r="F6" s="4" t="s">
        <v>68</v>
      </c>
      <c r="G6" s="4" t="s">
        <v>69</v>
      </c>
      <c r="H6" s="4" t="s">
        <v>70</v>
      </c>
      <c r="I6" s="4" t="s">
        <v>71</v>
      </c>
      <c r="J6" s="4" t="s">
        <v>72</v>
      </c>
    </row>
    <row r="7" spans="1:10" x14ac:dyDescent="0.25">
      <c r="A7" s="1" t="s">
        <v>73</v>
      </c>
      <c r="B7" s="1" t="s">
        <v>201</v>
      </c>
      <c r="C7" s="1">
        <v>68.383383750915499</v>
      </c>
      <c r="D7" s="1">
        <v>66.083258390426593</v>
      </c>
      <c r="E7" s="1">
        <v>64.152878522872896</v>
      </c>
      <c r="F7" s="1">
        <v>63.537883758544901</v>
      </c>
      <c r="G7" s="1">
        <v>62.800353765487699</v>
      </c>
      <c r="H7" s="1">
        <v>60.242694616317699</v>
      </c>
      <c r="I7" s="1">
        <v>62.966358661651597</v>
      </c>
      <c r="J7" s="1">
        <v>61.526066064834602</v>
      </c>
    </row>
    <row r="8" spans="1:10" x14ac:dyDescent="0.25">
      <c r="A8" s="1" t="s">
        <v>73</v>
      </c>
      <c r="B8" s="1" t="s">
        <v>202</v>
      </c>
      <c r="C8" s="1">
        <v>40.399566292762799</v>
      </c>
      <c r="D8" s="1">
        <v>26.969546079635599</v>
      </c>
      <c r="E8" s="1">
        <v>22.401387989521002</v>
      </c>
      <c r="F8" s="1">
        <v>24.792243540287</v>
      </c>
      <c r="G8" s="1">
        <v>19.116131961345701</v>
      </c>
      <c r="H8" s="1">
        <v>10.8281180262566</v>
      </c>
      <c r="I8" s="1">
        <v>12.756960093975099</v>
      </c>
      <c r="J8" s="1">
        <v>11.942487210035299</v>
      </c>
    </row>
    <row r="9" spans="1:10" x14ac:dyDescent="0.25">
      <c r="A9" s="1" t="s">
        <v>75</v>
      </c>
      <c r="B9" s="1" t="s">
        <v>201</v>
      </c>
      <c r="C9" s="1">
        <v>16.3432776927948</v>
      </c>
      <c r="D9" s="1">
        <v>17.855964601039901</v>
      </c>
      <c r="E9" s="1">
        <v>17.7858397364616</v>
      </c>
      <c r="F9" s="1">
        <v>19.291837513446801</v>
      </c>
      <c r="G9" s="1">
        <v>20.2855736017227</v>
      </c>
      <c r="H9" s="1">
        <v>20.950290560722401</v>
      </c>
      <c r="I9" s="1">
        <v>21.103912591934201</v>
      </c>
      <c r="J9" s="1">
        <v>21.251955628395098</v>
      </c>
    </row>
    <row r="10" spans="1:10" x14ac:dyDescent="0.25">
      <c r="A10" s="1" t="s">
        <v>75</v>
      </c>
      <c r="B10" s="1" t="s">
        <v>202</v>
      </c>
      <c r="C10" s="1">
        <v>51.197952032089198</v>
      </c>
      <c r="D10" s="1">
        <v>64.161664247512803</v>
      </c>
      <c r="E10" s="1">
        <v>67.154723405837998</v>
      </c>
      <c r="F10" s="1">
        <v>67.250061035156193</v>
      </c>
      <c r="G10" s="1">
        <v>74.352473020553603</v>
      </c>
      <c r="H10" s="1">
        <v>84.281498193740802</v>
      </c>
      <c r="I10" s="1">
        <v>81.694436073303194</v>
      </c>
      <c r="J10" s="1">
        <v>79.171603918075604</v>
      </c>
    </row>
    <row r="11" spans="1:10" x14ac:dyDescent="0.25">
      <c r="A11" s="1" t="s">
        <v>76</v>
      </c>
      <c r="B11" s="1" t="s">
        <v>201</v>
      </c>
      <c r="C11" s="1">
        <v>14.664411544799799</v>
      </c>
      <c r="D11" s="1">
        <v>14.8758843541145</v>
      </c>
      <c r="E11" s="1">
        <v>15.3445273637772</v>
      </c>
      <c r="F11" s="1">
        <v>14.344318211078599</v>
      </c>
      <c r="G11" s="1">
        <v>14.7324964404106</v>
      </c>
      <c r="H11" s="1">
        <v>16.003966331481902</v>
      </c>
      <c r="I11" s="1">
        <v>12.2905626893044</v>
      </c>
      <c r="J11" s="1">
        <v>13.214735686778999</v>
      </c>
    </row>
    <row r="12" spans="1:10" x14ac:dyDescent="0.25">
      <c r="A12" s="1" t="s">
        <v>76</v>
      </c>
      <c r="B12" s="1" t="s">
        <v>202</v>
      </c>
      <c r="C12" s="1">
        <v>8.34080874919891</v>
      </c>
      <c r="D12" s="1">
        <v>7.8527517616748801</v>
      </c>
      <c r="E12" s="1">
        <v>8.8616661727428401</v>
      </c>
      <c r="F12" s="1">
        <v>7.2710976004600498</v>
      </c>
      <c r="G12" s="1">
        <v>6.0200344771146801</v>
      </c>
      <c r="H12" s="1">
        <v>3.72862257063389</v>
      </c>
      <c r="I12" s="1">
        <v>3.3925432711839698</v>
      </c>
      <c r="J12" s="1">
        <v>4.0656421333551398</v>
      </c>
    </row>
    <row r="13" spans="1:10" x14ac:dyDescent="0.25">
      <c r="A13" s="1" t="s">
        <v>77</v>
      </c>
      <c r="B13" s="1" t="s">
        <v>201</v>
      </c>
      <c r="C13" s="1">
        <v>0.608924310654402</v>
      </c>
      <c r="D13" s="1">
        <v>1.18489041924477</v>
      </c>
      <c r="E13" s="1">
        <v>2.7167530730366698</v>
      </c>
      <c r="F13" s="1">
        <v>2.8259580954909298</v>
      </c>
      <c r="G13" s="1">
        <v>2.18157730996609</v>
      </c>
      <c r="H13" s="1">
        <v>2.80304811894894</v>
      </c>
      <c r="I13" s="1">
        <v>3.6391634494066198</v>
      </c>
      <c r="J13" s="1">
        <v>4.0072426199912998</v>
      </c>
    </row>
    <row r="14" spans="1:10" x14ac:dyDescent="0.25">
      <c r="A14" s="1" t="s">
        <v>77</v>
      </c>
      <c r="B14" s="1" t="s">
        <v>202</v>
      </c>
      <c r="C14" s="1">
        <v>6.16730190813541E-2</v>
      </c>
      <c r="D14" s="1">
        <v>1.0160390287637699</v>
      </c>
      <c r="E14" s="1">
        <v>1.58222410827875</v>
      </c>
      <c r="F14" s="1">
        <v>0.68659544922411397</v>
      </c>
      <c r="G14" s="1">
        <v>0.51136217080056701</v>
      </c>
      <c r="H14" s="1">
        <v>1.1617614887654799</v>
      </c>
      <c r="I14" s="1">
        <v>2.1560609340667698</v>
      </c>
      <c r="J14" s="1">
        <v>4.8202652484178499</v>
      </c>
    </row>
    <row r="17" spans="1:10" x14ac:dyDescent="0.25">
      <c r="A17" s="31" t="s">
        <v>78</v>
      </c>
      <c r="B17" s="31"/>
      <c r="C17" s="31"/>
      <c r="D17" s="31"/>
      <c r="E17" s="31"/>
      <c r="F17" s="31"/>
      <c r="G17" s="31"/>
      <c r="H17" s="31"/>
      <c r="I17" s="31"/>
      <c r="J17" s="31"/>
    </row>
    <row r="18" spans="1:10" x14ac:dyDescent="0.25">
      <c r="A18" s="4" t="s">
        <v>64</v>
      </c>
      <c r="B18" s="4" t="s">
        <v>5</v>
      </c>
      <c r="C18" s="4" t="s">
        <v>65</v>
      </c>
      <c r="D18" s="4" t="s">
        <v>66</v>
      </c>
      <c r="E18" s="4" t="s">
        <v>67</v>
      </c>
      <c r="F18" s="4" t="s">
        <v>68</v>
      </c>
      <c r="G18" s="4" t="s">
        <v>69</v>
      </c>
      <c r="H18" s="4" t="s">
        <v>70</v>
      </c>
      <c r="I18" s="4" t="s">
        <v>71</v>
      </c>
      <c r="J18" s="4" t="s">
        <v>72</v>
      </c>
    </row>
    <row r="19" spans="1:10" x14ac:dyDescent="0.25">
      <c r="A19" s="2" t="s">
        <v>73</v>
      </c>
      <c r="B19" s="2" t="s">
        <v>201</v>
      </c>
      <c r="C19" s="2">
        <v>0.40369546040892601</v>
      </c>
      <c r="D19" s="2">
        <v>0.44025313109159497</v>
      </c>
      <c r="E19" s="2">
        <v>0.58529940433800198</v>
      </c>
      <c r="F19" s="2">
        <v>0.51500736735761199</v>
      </c>
      <c r="G19" s="2">
        <v>0.42573530226945899</v>
      </c>
      <c r="H19" s="2">
        <v>0.38615313824266201</v>
      </c>
      <c r="I19" s="2">
        <v>0.39534135721623898</v>
      </c>
      <c r="J19" s="2">
        <v>0.29308248776942503</v>
      </c>
    </row>
    <row r="20" spans="1:10" x14ac:dyDescent="0.25">
      <c r="A20" s="2" t="s">
        <v>73</v>
      </c>
      <c r="B20" s="2" t="s">
        <v>202</v>
      </c>
      <c r="C20" s="2">
        <v>3.5316314548254</v>
      </c>
      <c r="D20" s="2">
        <v>3.5570994019508402</v>
      </c>
      <c r="E20" s="2">
        <v>2.8838435187935798</v>
      </c>
      <c r="F20" s="2">
        <v>2.11541280150414</v>
      </c>
      <c r="G20" s="2">
        <v>1.92181598395109</v>
      </c>
      <c r="H20" s="2">
        <v>1.1565759778022799</v>
      </c>
      <c r="I20" s="2">
        <v>1.21675403788686</v>
      </c>
      <c r="J20" s="2">
        <v>0.74366414919495605</v>
      </c>
    </row>
    <row r="21" spans="1:10" x14ac:dyDescent="0.25">
      <c r="A21" s="2" t="s">
        <v>75</v>
      </c>
      <c r="B21" s="2" t="s">
        <v>201</v>
      </c>
      <c r="C21" s="2">
        <v>0.36431860644370301</v>
      </c>
      <c r="D21" s="2">
        <v>0.377393374219537</v>
      </c>
      <c r="E21" s="2">
        <v>0.43208785355091101</v>
      </c>
      <c r="F21" s="2">
        <v>0.489103188738227</v>
      </c>
      <c r="G21" s="2">
        <v>0.42405929416418098</v>
      </c>
      <c r="H21" s="2">
        <v>0.36416100338101398</v>
      </c>
      <c r="I21" s="2">
        <v>0.31126698013395099</v>
      </c>
      <c r="J21" s="2">
        <v>0.26917252689600002</v>
      </c>
    </row>
    <row r="22" spans="1:10" x14ac:dyDescent="0.25">
      <c r="A22" s="2" t="s">
        <v>75</v>
      </c>
      <c r="B22" s="2" t="s">
        <v>202</v>
      </c>
      <c r="C22" s="2">
        <v>3.8356900215148899</v>
      </c>
      <c r="D22" s="2">
        <v>4.0549788624048198</v>
      </c>
      <c r="E22" s="2">
        <v>3.50771844387054</v>
      </c>
      <c r="F22" s="2">
        <v>2.73816976696253</v>
      </c>
      <c r="G22" s="2">
        <v>2.30195447802544</v>
      </c>
      <c r="H22" s="2">
        <v>1.5157874673605001</v>
      </c>
      <c r="I22" s="2">
        <v>1.4846786856651299</v>
      </c>
      <c r="J22" s="2">
        <v>1.1161420494318</v>
      </c>
    </row>
    <row r="23" spans="1:10" x14ac:dyDescent="0.25">
      <c r="A23" s="2" t="s">
        <v>76</v>
      </c>
      <c r="B23" s="2" t="s">
        <v>201</v>
      </c>
      <c r="C23" s="2">
        <v>0.288462825119495</v>
      </c>
      <c r="D23" s="2">
        <v>0.28926893137395399</v>
      </c>
      <c r="E23" s="2">
        <v>0.45453654602170002</v>
      </c>
      <c r="F23" s="2">
        <v>0.33155893906951001</v>
      </c>
      <c r="G23" s="2">
        <v>0.23823129013180699</v>
      </c>
      <c r="H23" s="2">
        <v>0.32159716356545698</v>
      </c>
      <c r="I23" s="2">
        <v>0.28476540464907901</v>
      </c>
      <c r="J23" s="2">
        <v>0.17692145192995701</v>
      </c>
    </row>
    <row r="24" spans="1:10" x14ac:dyDescent="0.25">
      <c r="A24" s="2" t="s">
        <v>76</v>
      </c>
      <c r="B24" s="2" t="s">
        <v>202</v>
      </c>
      <c r="C24" s="2">
        <v>1.6762895509600599</v>
      </c>
      <c r="D24" s="2">
        <v>1.5553794801235199</v>
      </c>
      <c r="E24" s="2">
        <v>1.5546216629445599</v>
      </c>
      <c r="F24" s="2">
        <v>2.18416675925255</v>
      </c>
      <c r="G24" s="2">
        <v>0.79895406961440996</v>
      </c>
      <c r="H24" s="2">
        <v>0.47227907925844198</v>
      </c>
      <c r="I24" s="2">
        <v>0.40019429288804498</v>
      </c>
      <c r="J24" s="2">
        <v>0.41462113149464103</v>
      </c>
    </row>
    <row r="25" spans="1:10" x14ac:dyDescent="0.25">
      <c r="A25" s="2" t="s">
        <v>77</v>
      </c>
      <c r="B25" s="2" t="s">
        <v>201</v>
      </c>
      <c r="C25" s="2">
        <v>7.9644785728305606E-2</v>
      </c>
      <c r="D25" s="2">
        <v>8.1293081166222705E-2</v>
      </c>
      <c r="E25" s="2">
        <v>0.18093049293384</v>
      </c>
      <c r="F25" s="2">
        <v>0.13355688424781001</v>
      </c>
      <c r="G25" s="2">
        <v>0.117838603910059</v>
      </c>
      <c r="H25" s="2">
        <v>0.11412483872845799</v>
      </c>
      <c r="I25" s="2">
        <v>0.109793257433921</v>
      </c>
      <c r="J25" s="2">
        <v>0.110909808427095</v>
      </c>
    </row>
    <row r="26" spans="1:10" x14ac:dyDescent="0.25">
      <c r="A26" s="2" t="s">
        <v>77</v>
      </c>
      <c r="B26" s="2" t="s">
        <v>202</v>
      </c>
      <c r="C26" s="2">
        <v>3.0077557312324602E-2</v>
      </c>
      <c r="D26" s="2">
        <v>0.48258691094815698</v>
      </c>
      <c r="E26" s="2">
        <v>0.60919434763491198</v>
      </c>
      <c r="F26" s="2">
        <v>0.233743968419731</v>
      </c>
      <c r="G26" s="2">
        <v>0.19005696522071999</v>
      </c>
      <c r="H26" s="2">
        <v>0.245167827233672</v>
      </c>
      <c r="I26" s="2">
        <v>0.48235072754323499</v>
      </c>
      <c r="J26" s="2">
        <v>0.64780479297041904</v>
      </c>
    </row>
    <row r="29" spans="1:10" x14ac:dyDescent="0.25">
      <c r="A29" s="31" t="s">
        <v>79</v>
      </c>
      <c r="B29" s="31"/>
      <c r="C29" s="31"/>
      <c r="D29" s="31"/>
      <c r="E29" s="31"/>
      <c r="F29" s="31"/>
      <c r="G29" s="31"/>
      <c r="H29" s="31"/>
      <c r="I29" s="31"/>
      <c r="J29" s="31"/>
    </row>
    <row r="30" spans="1:10" x14ac:dyDescent="0.25">
      <c r="A30" s="4" t="s">
        <v>64</v>
      </c>
      <c r="B30" s="4" t="s">
        <v>5</v>
      </c>
      <c r="C30" s="4" t="s">
        <v>65</v>
      </c>
      <c r="D30" s="4" t="s">
        <v>66</v>
      </c>
      <c r="E30" s="4" t="s">
        <v>67</v>
      </c>
      <c r="F30" s="4" t="s">
        <v>68</v>
      </c>
      <c r="G30" s="4" t="s">
        <v>69</v>
      </c>
      <c r="H30" s="4" t="s">
        <v>70</v>
      </c>
      <c r="I30" s="4" t="s">
        <v>71</v>
      </c>
      <c r="J30" s="4" t="s">
        <v>72</v>
      </c>
    </row>
    <row r="31" spans="1:10" x14ac:dyDescent="0.25">
      <c r="A31" s="3" t="s">
        <v>73</v>
      </c>
      <c r="B31" s="3" t="s">
        <v>201</v>
      </c>
      <c r="C31" s="3">
        <v>2980269</v>
      </c>
      <c r="D31" s="3">
        <v>3081438</v>
      </c>
      <c r="E31" s="3">
        <v>3170366</v>
      </c>
      <c r="F31" s="3">
        <v>3310944</v>
      </c>
      <c r="G31" s="3">
        <v>3390120</v>
      </c>
      <c r="H31" s="3">
        <v>3361605</v>
      </c>
      <c r="I31" s="3">
        <v>3756184</v>
      </c>
      <c r="J31" s="3">
        <v>3867248</v>
      </c>
    </row>
    <row r="32" spans="1:10" x14ac:dyDescent="0.25">
      <c r="A32" s="3" t="s">
        <v>73</v>
      </c>
      <c r="B32" s="3" t="s">
        <v>202</v>
      </c>
      <c r="C32" s="3">
        <v>21617</v>
      </c>
      <c r="D32" s="3">
        <v>19085</v>
      </c>
      <c r="E32" s="3">
        <v>22200</v>
      </c>
      <c r="F32" s="3">
        <v>33473</v>
      </c>
      <c r="G32" s="3">
        <v>37308</v>
      </c>
      <c r="H32" s="3">
        <v>38046</v>
      </c>
      <c r="I32" s="3">
        <v>63925</v>
      </c>
      <c r="J32" s="3">
        <v>75568</v>
      </c>
    </row>
    <row r="33" spans="1:10" x14ac:dyDescent="0.25">
      <c r="A33" s="3" t="s">
        <v>75</v>
      </c>
      <c r="B33" s="3" t="s">
        <v>201</v>
      </c>
      <c r="C33" s="3">
        <v>712269</v>
      </c>
      <c r="D33" s="3">
        <v>832617</v>
      </c>
      <c r="E33" s="3">
        <v>878957</v>
      </c>
      <c r="F33" s="3">
        <v>1005293</v>
      </c>
      <c r="G33" s="3">
        <v>1095066</v>
      </c>
      <c r="H33" s="3">
        <v>1169048</v>
      </c>
      <c r="I33" s="3">
        <v>1258929</v>
      </c>
      <c r="J33" s="3">
        <v>1335801</v>
      </c>
    </row>
    <row r="34" spans="1:10" x14ac:dyDescent="0.25">
      <c r="A34" s="3" t="s">
        <v>75</v>
      </c>
      <c r="B34" s="3" t="s">
        <v>202</v>
      </c>
      <c r="C34" s="3">
        <v>27395</v>
      </c>
      <c r="D34" s="3">
        <v>45404</v>
      </c>
      <c r="E34" s="3">
        <v>66551</v>
      </c>
      <c r="F34" s="3">
        <v>90797</v>
      </c>
      <c r="G34" s="3">
        <v>145110</v>
      </c>
      <c r="H34" s="3">
        <v>296134</v>
      </c>
      <c r="I34" s="3">
        <v>409370</v>
      </c>
      <c r="J34" s="3">
        <v>500971</v>
      </c>
    </row>
    <row r="35" spans="1:10" x14ac:dyDescent="0.25">
      <c r="A35" s="3" t="s">
        <v>76</v>
      </c>
      <c r="B35" s="3" t="s">
        <v>201</v>
      </c>
      <c r="C35" s="3">
        <v>639101</v>
      </c>
      <c r="D35" s="3">
        <v>693657</v>
      </c>
      <c r="E35" s="3">
        <v>758310</v>
      </c>
      <c r="F35" s="3">
        <v>747479</v>
      </c>
      <c r="G35" s="3">
        <v>795297</v>
      </c>
      <c r="H35" s="3">
        <v>893038</v>
      </c>
      <c r="I35" s="3">
        <v>733179</v>
      </c>
      <c r="J35" s="3">
        <v>830618</v>
      </c>
    </row>
    <row r="36" spans="1:10" x14ac:dyDescent="0.25">
      <c r="A36" s="3" t="s">
        <v>76</v>
      </c>
      <c r="B36" s="3" t="s">
        <v>202</v>
      </c>
      <c r="C36" s="3">
        <v>4463</v>
      </c>
      <c r="D36" s="3">
        <v>5557</v>
      </c>
      <c r="E36" s="3">
        <v>8782</v>
      </c>
      <c r="F36" s="3">
        <v>9817</v>
      </c>
      <c r="G36" s="3">
        <v>11749</v>
      </c>
      <c r="H36" s="3">
        <v>13101</v>
      </c>
      <c r="I36" s="3">
        <v>17000</v>
      </c>
      <c r="J36" s="3">
        <v>25726</v>
      </c>
    </row>
    <row r="37" spans="1:10" x14ac:dyDescent="0.25">
      <c r="A37" s="3" t="s">
        <v>77</v>
      </c>
      <c r="B37" s="3" t="s">
        <v>201</v>
      </c>
      <c r="C37" s="3">
        <v>26538</v>
      </c>
      <c r="D37" s="3">
        <v>55251</v>
      </c>
      <c r="E37" s="3">
        <v>134259</v>
      </c>
      <c r="F37" s="3">
        <v>147260</v>
      </c>
      <c r="G37" s="3">
        <v>117767</v>
      </c>
      <c r="H37" s="3">
        <v>156413</v>
      </c>
      <c r="I37" s="3">
        <v>217090</v>
      </c>
      <c r="J37" s="3">
        <v>251877</v>
      </c>
    </row>
    <row r="38" spans="1:10" x14ac:dyDescent="0.25">
      <c r="A38" s="3" t="s">
        <v>77</v>
      </c>
      <c r="B38" s="3" t="s">
        <v>202</v>
      </c>
      <c r="C38" s="3">
        <v>33</v>
      </c>
      <c r="D38" s="3">
        <v>719</v>
      </c>
      <c r="E38" s="3">
        <v>1568</v>
      </c>
      <c r="F38" s="3">
        <v>927</v>
      </c>
      <c r="G38" s="3">
        <v>998</v>
      </c>
      <c r="H38" s="3">
        <v>4082</v>
      </c>
      <c r="I38" s="3">
        <v>10804</v>
      </c>
      <c r="J38" s="3">
        <v>30501</v>
      </c>
    </row>
    <row r="41" spans="1:10" x14ac:dyDescent="0.25">
      <c r="A41" s="31" t="s">
        <v>80</v>
      </c>
      <c r="B41" s="31"/>
      <c r="C41" s="31"/>
      <c r="D41" s="31"/>
      <c r="E41" s="31"/>
      <c r="F41" s="31"/>
      <c r="G41" s="31"/>
      <c r="H41" s="31"/>
      <c r="I41" s="31"/>
      <c r="J41" s="31"/>
    </row>
    <row r="42" spans="1:10" x14ac:dyDescent="0.25">
      <c r="A42" s="4" t="s">
        <v>64</v>
      </c>
      <c r="B42" s="4" t="s">
        <v>5</v>
      </c>
      <c r="C42" s="4" t="s">
        <v>65</v>
      </c>
      <c r="D42" s="4" t="s">
        <v>66</v>
      </c>
      <c r="E42" s="4" t="s">
        <v>67</v>
      </c>
      <c r="F42" s="4" t="s">
        <v>68</v>
      </c>
      <c r="G42" s="4" t="s">
        <v>69</v>
      </c>
      <c r="H42" s="4" t="s">
        <v>70</v>
      </c>
      <c r="I42" s="4" t="s">
        <v>71</v>
      </c>
      <c r="J42" s="4" t="s">
        <v>72</v>
      </c>
    </row>
    <row r="43" spans="1:10" x14ac:dyDescent="0.25">
      <c r="A43" s="3" t="s">
        <v>73</v>
      </c>
      <c r="B43" s="3" t="s">
        <v>201</v>
      </c>
      <c r="C43" s="3">
        <v>51665</v>
      </c>
      <c r="D43" s="3">
        <v>48747</v>
      </c>
      <c r="E43" s="3">
        <v>38460</v>
      </c>
      <c r="F43" s="3">
        <v>42899</v>
      </c>
      <c r="G43" s="3">
        <v>53984</v>
      </c>
      <c r="H43" s="3">
        <v>43360</v>
      </c>
      <c r="I43" s="3">
        <v>37949</v>
      </c>
      <c r="J43" s="3">
        <v>42485</v>
      </c>
    </row>
    <row r="44" spans="1:10" x14ac:dyDescent="0.25">
      <c r="A44" s="3" t="s">
        <v>73</v>
      </c>
      <c r="B44" s="3" t="s">
        <v>202</v>
      </c>
      <c r="C44" s="3">
        <v>247</v>
      </c>
      <c r="D44" s="3">
        <v>214</v>
      </c>
      <c r="E44" s="3">
        <v>263</v>
      </c>
      <c r="F44" s="3">
        <v>369</v>
      </c>
      <c r="G44" s="3">
        <v>438</v>
      </c>
      <c r="H44" s="3">
        <v>427</v>
      </c>
      <c r="I44" s="3">
        <v>540</v>
      </c>
      <c r="J44" s="3">
        <v>605</v>
      </c>
    </row>
    <row r="45" spans="1:10" x14ac:dyDescent="0.25">
      <c r="A45" s="3" t="s">
        <v>75</v>
      </c>
      <c r="B45" s="3" t="s">
        <v>201</v>
      </c>
      <c r="C45" s="3">
        <v>7744</v>
      </c>
      <c r="D45" s="3">
        <v>7794</v>
      </c>
      <c r="E45" s="3">
        <v>8594</v>
      </c>
      <c r="F45" s="3">
        <v>10271</v>
      </c>
      <c r="G45" s="3">
        <v>12700</v>
      </c>
      <c r="H45" s="3">
        <v>11409</v>
      </c>
      <c r="I45" s="3">
        <v>10513</v>
      </c>
      <c r="J45" s="3">
        <v>11353</v>
      </c>
    </row>
    <row r="46" spans="1:10" x14ac:dyDescent="0.25">
      <c r="A46" s="3" t="s">
        <v>75</v>
      </c>
      <c r="B46" s="3" t="s">
        <v>202</v>
      </c>
      <c r="C46" s="3">
        <v>201</v>
      </c>
      <c r="D46" s="3">
        <v>237</v>
      </c>
      <c r="E46" s="3">
        <v>505</v>
      </c>
      <c r="F46" s="3">
        <v>655</v>
      </c>
      <c r="G46" s="3">
        <v>1006</v>
      </c>
      <c r="H46" s="3">
        <v>1681</v>
      </c>
      <c r="I46" s="3">
        <v>2358</v>
      </c>
      <c r="J46" s="3">
        <v>2958</v>
      </c>
    </row>
    <row r="47" spans="1:10" x14ac:dyDescent="0.25">
      <c r="A47" s="3" t="s">
        <v>76</v>
      </c>
      <c r="B47" s="3" t="s">
        <v>201</v>
      </c>
      <c r="C47" s="3">
        <v>12951</v>
      </c>
      <c r="D47" s="3">
        <v>12887</v>
      </c>
      <c r="E47" s="3">
        <v>8971</v>
      </c>
      <c r="F47" s="3">
        <v>9538</v>
      </c>
      <c r="G47" s="3">
        <v>12899</v>
      </c>
      <c r="H47" s="3">
        <v>11003</v>
      </c>
      <c r="I47" s="3">
        <v>7582</v>
      </c>
      <c r="J47" s="3">
        <v>10276</v>
      </c>
    </row>
    <row r="48" spans="1:10" x14ac:dyDescent="0.25">
      <c r="A48" s="3" t="s">
        <v>76</v>
      </c>
      <c r="B48" s="3" t="s">
        <v>202</v>
      </c>
      <c r="C48" s="3">
        <v>121</v>
      </c>
      <c r="D48" s="3">
        <v>107</v>
      </c>
      <c r="E48" s="3">
        <v>128</v>
      </c>
      <c r="F48" s="3">
        <v>158</v>
      </c>
      <c r="G48" s="3">
        <v>170</v>
      </c>
      <c r="H48" s="3">
        <v>223</v>
      </c>
      <c r="I48" s="3">
        <v>194</v>
      </c>
      <c r="J48" s="3">
        <v>328</v>
      </c>
    </row>
    <row r="49" spans="1:10" x14ac:dyDescent="0.25">
      <c r="A49" s="3" t="s">
        <v>77</v>
      </c>
      <c r="B49" s="3" t="s">
        <v>201</v>
      </c>
      <c r="C49" s="3">
        <v>460</v>
      </c>
      <c r="D49" s="3">
        <v>978</v>
      </c>
      <c r="E49" s="3">
        <v>1698</v>
      </c>
      <c r="F49" s="3">
        <v>2030</v>
      </c>
      <c r="G49" s="3">
        <v>2112</v>
      </c>
      <c r="H49" s="3">
        <v>2085</v>
      </c>
      <c r="I49" s="3">
        <v>2269</v>
      </c>
      <c r="J49" s="3">
        <v>3069</v>
      </c>
    </row>
    <row r="50" spans="1:10" x14ac:dyDescent="0.25">
      <c r="A50" s="3" t="s">
        <v>77</v>
      </c>
      <c r="B50" s="3" t="s">
        <v>202</v>
      </c>
      <c r="C50" s="3">
        <v>8</v>
      </c>
      <c r="D50" s="3">
        <v>10</v>
      </c>
      <c r="E50" s="3">
        <v>18</v>
      </c>
      <c r="F50" s="3">
        <v>20</v>
      </c>
      <c r="G50" s="3">
        <v>17</v>
      </c>
      <c r="H50" s="3">
        <v>78</v>
      </c>
      <c r="I50" s="3">
        <v>95</v>
      </c>
      <c r="J50" s="3">
        <v>332</v>
      </c>
    </row>
  </sheetData>
  <mergeCells count="4">
    <mergeCell ref="A5:J5"/>
    <mergeCell ref="A17:J17"/>
    <mergeCell ref="A29:J29"/>
    <mergeCell ref="A41:J41"/>
  </mergeCells>
  <pageMargins left="0.7" right="0.7" top="0.75" bottom="0.75" header="0.3" footer="0.3"/>
  <pageSetup paperSize="9" orientation="portrait" horizontalDpi="300" verticalDpi="30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I82"/>
  <sheetViews>
    <sheetView workbookViewId="0"/>
  </sheetViews>
  <sheetFormatPr baseColWidth="10" defaultColWidth="11.42578125" defaultRowHeight="15" x14ac:dyDescent="0.25"/>
  <cols>
    <col min="1" max="1" width="9.85546875" bestFit="1" customWidth="1"/>
    <col min="2" max="2" width="40.42578125" bestFit="1" customWidth="1"/>
  </cols>
  <sheetData>
    <row r="1" spans="1:9" x14ac:dyDescent="0.25">
      <c r="A1" s="5" t="str">
        <f>HYPERLINK("#'Indice'!A1", "Indice")</f>
        <v>Indice</v>
      </c>
    </row>
    <row r="2" spans="1:9" x14ac:dyDescent="0.25">
      <c r="A2" s="15" t="s">
        <v>168</v>
      </c>
    </row>
    <row r="3" spans="1:9" x14ac:dyDescent="0.25">
      <c r="A3" s="8" t="s">
        <v>156</v>
      </c>
    </row>
    <row r="5" spans="1:9" x14ac:dyDescent="0.25">
      <c r="A5" s="31" t="s">
        <v>63</v>
      </c>
      <c r="B5" s="31"/>
      <c r="C5" s="31"/>
      <c r="D5" s="31"/>
      <c r="E5" s="31"/>
      <c r="F5" s="31"/>
      <c r="G5" s="31"/>
      <c r="H5" s="31"/>
      <c r="I5" s="31"/>
    </row>
    <row r="6" spans="1:9" x14ac:dyDescent="0.25">
      <c r="A6" s="4" t="s">
        <v>64</v>
      </c>
      <c r="B6" s="4" t="s">
        <v>5</v>
      </c>
      <c r="C6" s="4" t="s">
        <v>65</v>
      </c>
      <c r="D6" s="4" t="s">
        <v>66</v>
      </c>
      <c r="E6" s="4" t="s">
        <v>67</v>
      </c>
      <c r="F6" s="4" t="s">
        <v>68</v>
      </c>
      <c r="G6" s="4" t="s">
        <v>69</v>
      </c>
      <c r="H6" s="4" t="s">
        <v>70</v>
      </c>
      <c r="I6" s="4" t="s">
        <v>72</v>
      </c>
    </row>
    <row r="7" spans="1:9" x14ac:dyDescent="0.25">
      <c r="A7" s="3" t="s">
        <v>169</v>
      </c>
      <c r="B7" s="3" t="s">
        <v>83</v>
      </c>
      <c r="C7" s="3">
        <v>16168</v>
      </c>
      <c r="D7" s="3">
        <v>9531</v>
      </c>
      <c r="E7" s="3">
        <v>16359</v>
      </c>
      <c r="F7" s="3">
        <v>17599</v>
      </c>
      <c r="G7" s="3">
        <v>15667</v>
      </c>
      <c r="H7" s="3">
        <v>18409</v>
      </c>
      <c r="I7" s="3">
        <v>16900</v>
      </c>
    </row>
    <row r="8" spans="1:9" x14ac:dyDescent="0.25">
      <c r="A8" s="3" t="s">
        <v>169</v>
      </c>
      <c r="B8" s="3" t="s">
        <v>84</v>
      </c>
      <c r="C8" s="3">
        <v>24582</v>
      </c>
      <c r="D8" s="3">
        <v>24364</v>
      </c>
      <c r="E8" s="3">
        <v>22198</v>
      </c>
      <c r="F8" s="3">
        <v>13905</v>
      </c>
      <c r="G8" s="3">
        <v>16932</v>
      </c>
      <c r="H8" s="3">
        <v>25698</v>
      </c>
      <c r="I8" s="3">
        <v>24701</v>
      </c>
    </row>
    <row r="9" spans="1:9" x14ac:dyDescent="0.25">
      <c r="A9" s="3" t="s">
        <v>169</v>
      </c>
      <c r="B9" s="3" t="s">
        <v>85</v>
      </c>
      <c r="C9" s="3">
        <v>33665</v>
      </c>
      <c r="D9" s="3">
        <v>32590</v>
      </c>
      <c r="E9" s="3">
        <v>35358</v>
      </c>
      <c r="F9" s="3">
        <v>26855</v>
      </c>
      <c r="G9" s="3">
        <v>31676</v>
      </c>
      <c r="H9" s="3">
        <v>35051</v>
      </c>
      <c r="I9" s="3">
        <v>43741</v>
      </c>
    </row>
    <row r="10" spans="1:9" x14ac:dyDescent="0.25">
      <c r="A10" s="3" t="s">
        <v>169</v>
      </c>
      <c r="B10" s="3" t="s">
        <v>86</v>
      </c>
      <c r="C10" s="3">
        <v>25840</v>
      </c>
      <c r="D10" s="3">
        <v>28107</v>
      </c>
      <c r="E10" s="3">
        <v>24851</v>
      </c>
      <c r="F10" s="3">
        <v>22434</v>
      </c>
      <c r="G10" s="3">
        <v>20875</v>
      </c>
      <c r="H10" s="3">
        <v>23834</v>
      </c>
      <c r="I10" s="3">
        <v>29834</v>
      </c>
    </row>
    <row r="11" spans="1:9" x14ac:dyDescent="0.25">
      <c r="A11" s="3" t="s">
        <v>169</v>
      </c>
      <c r="B11" s="3" t="s">
        <v>87</v>
      </c>
      <c r="C11" s="3">
        <v>62523</v>
      </c>
      <c r="D11" s="3">
        <v>60745</v>
      </c>
      <c r="E11" s="3">
        <v>60834</v>
      </c>
      <c r="F11" s="3">
        <v>53810</v>
      </c>
      <c r="G11" s="3">
        <v>58885</v>
      </c>
      <c r="H11" s="3">
        <v>69948</v>
      </c>
      <c r="I11" s="3">
        <v>68820</v>
      </c>
    </row>
    <row r="12" spans="1:9" x14ac:dyDescent="0.25">
      <c r="A12" s="3" t="s">
        <v>169</v>
      </c>
      <c r="B12" s="3" t="s">
        <v>88</v>
      </c>
      <c r="C12" s="3">
        <v>138475</v>
      </c>
      <c r="D12" s="3">
        <v>138539</v>
      </c>
      <c r="E12" s="3">
        <v>145300</v>
      </c>
      <c r="F12" s="3">
        <v>134366</v>
      </c>
      <c r="G12" s="3">
        <v>119076</v>
      </c>
      <c r="H12" s="3">
        <v>129792</v>
      </c>
      <c r="I12" s="3">
        <v>133653</v>
      </c>
    </row>
    <row r="13" spans="1:9" x14ac:dyDescent="0.25">
      <c r="A13" s="3" t="s">
        <v>169</v>
      </c>
      <c r="B13" s="3" t="s">
        <v>89</v>
      </c>
      <c r="C13" s="3">
        <v>352337</v>
      </c>
      <c r="D13" s="3">
        <v>386185</v>
      </c>
      <c r="E13" s="3">
        <v>427257</v>
      </c>
      <c r="F13" s="3">
        <v>318134</v>
      </c>
      <c r="G13" s="3">
        <v>388659</v>
      </c>
      <c r="H13" s="3">
        <v>350927</v>
      </c>
      <c r="I13" s="3">
        <v>393141</v>
      </c>
    </row>
    <row r="14" spans="1:9" x14ac:dyDescent="0.25">
      <c r="A14" s="3" t="s">
        <v>169</v>
      </c>
      <c r="B14" s="3" t="s">
        <v>90</v>
      </c>
      <c r="C14" s="3">
        <v>83770</v>
      </c>
      <c r="D14" s="3">
        <v>78666</v>
      </c>
      <c r="E14" s="3">
        <v>86093</v>
      </c>
      <c r="F14" s="3">
        <v>69016</v>
      </c>
      <c r="G14" s="3">
        <v>70589</v>
      </c>
      <c r="H14" s="3">
        <v>67832</v>
      </c>
      <c r="I14" s="3">
        <v>70521</v>
      </c>
    </row>
    <row r="15" spans="1:9" x14ac:dyDescent="0.25">
      <c r="A15" s="3" t="s">
        <v>169</v>
      </c>
      <c r="B15" s="3" t="s">
        <v>91</v>
      </c>
      <c r="C15" s="3">
        <v>100952</v>
      </c>
      <c r="D15" s="3">
        <v>93657</v>
      </c>
      <c r="E15" s="3">
        <v>103811</v>
      </c>
      <c r="F15" s="3">
        <v>85638</v>
      </c>
      <c r="G15" s="3">
        <v>78514</v>
      </c>
      <c r="H15" s="3">
        <v>91574</v>
      </c>
      <c r="I15" s="3">
        <v>72823</v>
      </c>
    </row>
    <row r="16" spans="1:9" x14ac:dyDescent="0.25">
      <c r="A16" s="3" t="s">
        <v>169</v>
      </c>
      <c r="B16" s="3" t="s">
        <v>92</v>
      </c>
      <c r="C16" s="3"/>
      <c r="D16" s="3"/>
      <c r="E16" s="3"/>
      <c r="F16" s="3"/>
      <c r="G16" s="3"/>
      <c r="H16" s="3">
        <v>44214</v>
      </c>
      <c r="I16" s="3">
        <v>32222</v>
      </c>
    </row>
    <row r="17" spans="1:9" x14ac:dyDescent="0.25">
      <c r="A17" s="3" t="s">
        <v>169</v>
      </c>
      <c r="B17" s="3" t="s">
        <v>93</v>
      </c>
      <c r="C17" s="3">
        <v>186535</v>
      </c>
      <c r="D17" s="3">
        <v>197685</v>
      </c>
      <c r="E17" s="3">
        <v>178932</v>
      </c>
      <c r="F17" s="3">
        <v>153791</v>
      </c>
      <c r="G17" s="3">
        <v>120285</v>
      </c>
      <c r="H17" s="3">
        <v>103362</v>
      </c>
      <c r="I17" s="3">
        <v>102479</v>
      </c>
    </row>
    <row r="18" spans="1:9" x14ac:dyDescent="0.25">
      <c r="A18" s="3" t="s">
        <v>169</v>
      </c>
      <c r="B18" s="3" t="s">
        <v>94</v>
      </c>
      <c r="C18" s="3">
        <v>115631</v>
      </c>
      <c r="D18" s="3">
        <v>111761</v>
      </c>
      <c r="E18" s="3">
        <v>112951</v>
      </c>
      <c r="F18" s="3">
        <v>93534</v>
      </c>
      <c r="G18" s="3">
        <v>87150</v>
      </c>
      <c r="H18" s="3">
        <v>97165</v>
      </c>
      <c r="I18" s="3">
        <v>93215</v>
      </c>
    </row>
    <row r="19" spans="1:9" x14ac:dyDescent="0.25">
      <c r="A19" s="3" t="s">
        <v>169</v>
      </c>
      <c r="B19" s="3" t="s">
        <v>95</v>
      </c>
      <c r="C19" s="3">
        <v>29211</v>
      </c>
      <c r="D19" s="3">
        <v>38539</v>
      </c>
      <c r="E19" s="3">
        <v>33362</v>
      </c>
      <c r="F19" s="3">
        <v>29515</v>
      </c>
      <c r="G19" s="3">
        <v>27800</v>
      </c>
      <c r="H19" s="3">
        <v>34594</v>
      </c>
      <c r="I19" s="3">
        <v>37914</v>
      </c>
    </row>
    <row r="20" spans="1:9" x14ac:dyDescent="0.25">
      <c r="A20" s="3" t="s">
        <v>169</v>
      </c>
      <c r="B20" s="3" t="s">
        <v>96</v>
      </c>
      <c r="C20" s="3">
        <v>69379</v>
      </c>
      <c r="D20" s="3">
        <v>66030</v>
      </c>
      <c r="E20" s="3">
        <v>71867</v>
      </c>
      <c r="F20" s="3">
        <v>74876</v>
      </c>
      <c r="G20" s="3">
        <v>63480</v>
      </c>
      <c r="H20" s="3">
        <v>80074</v>
      </c>
      <c r="I20" s="3">
        <v>84460</v>
      </c>
    </row>
    <row r="21" spans="1:9" x14ac:dyDescent="0.25">
      <c r="A21" s="3" t="s">
        <v>169</v>
      </c>
      <c r="B21" s="3" t="s">
        <v>97</v>
      </c>
      <c r="C21" s="3">
        <v>7778</v>
      </c>
      <c r="D21" s="3">
        <v>9285</v>
      </c>
      <c r="E21" s="3">
        <v>9591</v>
      </c>
      <c r="F21" s="3">
        <v>7041</v>
      </c>
      <c r="G21" s="3">
        <v>7931</v>
      </c>
      <c r="H21" s="3">
        <v>8697</v>
      </c>
      <c r="I21" s="3">
        <v>4416</v>
      </c>
    </row>
    <row r="22" spans="1:9" x14ac:dyDescent="0.25">
      <c r="A22" s="3" t="s">
        <v>169</v>
      </c>
      <c r="B22" s="3" t="s">
        <v>98</v>
      </c>
      <c r="C22" s="3">
        <v>11654</v>
      </c>
      <c r="D22" s="3">
        <v>10197</v>
      </c>
      <c r="E22" s="3">
        <v>7576</v>
      </c>
      <c r="F22" s="3">
        <v>6466</v>
      </c>
      <c r="G22" s="3">
        <v>6107</v>
      </c>
      <c r="H22" s="3">
        <v>10306</v>
      </c>
      <c r="I22" s="3">
        <v>5832</v>
      </c>
    </row>
    <row r="25" spans="1:9" x14ac:dyDescent="0.25">
      <c r="A25" s="31" t="s">
        <v>78</v>
      </c>
      <c r="B25" s="31"/>
      <c r="C25" s="31"/>
      <c r="D25" s="31"/>
      <c r="E25" s="31"/>
      <c r="F25" s="31"/>
      <c r="G25" s="31"/>
      <c r="H25" s="31"/>
      <c r="I25" s="31"/>
    </row>
    <row r="26" spans="1:9" x14ac:dyDescent="0.25">
      <c r="A26" s="4" t="s">
        <v>64</v>
      </c>
      <c r="B26" s="4" t="s">
        <v>5</v>
      </c>
      <c r="C26" s="4" t="s">
        <v>65</v>
      </c>
      <c r="D26" s="4" t="s">
        <v>66</v>
      </c>
      <c r="E26" s="4" t="s">
        <v>67</v>
      </c>
      <c r="F26" s="4" t="s">
        <v>68</v>
      </c>
      <c r="G26" s="4" t="s">
        <v>69</v>
      </c>
      <c r="H26" s="4" t="s">
        <v>70</v>
      </c>
      <c r="I26" s="4" t="s">
        <v>72</v>
      </c>
    </row>
    <row r="27" spans="1:9" x14ac:dyDescent="0.25">
      <c r="A27" s="3" t="s">
        <v>169</v>
      </c>
      <c r="B27" s="3" t="s">
        <v>83</v>
      </c>
      <c r="C27" s="3">
        <v>2509.8295474280399</v>
      </c>
      <c r="D27" s="3">
        <v>1196.7660689581401</v>
      </c>
      <c r="E27" s="3">
        <v>2263.34600931778</v>
      </c>
      <c r="F27" s="3">
        <v>1395.30098590585</v>
      </c>
      <c r="G27" s="3">
        <v>2423.0638548012798</v>
      </c>
      <c r="H27" s="3">
        <v>1177.7487630798701</v>
      </c>
      <c r="I27" s="3">
        <v>935.35553194716204</v>
      </c>
    </row>
    <row r="28" spans="1:9" x14ac:dyDescent="0.25">
      <c r="A28" s="3" t="s">
        <v>169</v>
      </c>
      <c r="B28" s="3" t="s">
        <v>84</v>
      </c>
      <c r="C28" s="3">
        <v>2495.3596868320801</v>
      </c>
      <c r="D28" s="3">
        <v>4845.6374067585502</v>
      </c>
      <c r="E28" s="3">
        <v>1634.41572129003</v>
      </c>
      <c r="F28" s="3">
        <v>1339.90381908573</v>
      </c>
      <c r="G28" s="3">
        <v>1809.82344076092</v>
      </c>
      <c r="H28" s="3">
        <v>2353.4447591210301</v>
      </c>
      <c r="I28" s="3">
        <v>2179.1153563510602</v>
      </c>
    </row>
    <row r="29" spans="1:9" x14ac:dyDescent="0.25">
      <c r="A29" s="3" t="s">
        <v>169</v>
      </c>
      <c r="B29" s="3" t="s">
        <v>85</v>
      </c>
      <c r="C29" s="3">
        <v>3206.5511636572301</v>
      </c>
      <c r="D29" s="3">
        <v>3589.0897265194199</v>
      </c>
      <c r="E29" s="3">
        <v>2793.3489368730502</v>
      </c>
      <c r="F29" s="3">
        <v>3044.1787434745402</v>
      </c>
      <c r="G29" s="3">
        <v>2572.9551720658301</v>
      </c>
      <c r="H29" s="3">
        <v>2776.1771909766398</v>
      </c>
      <c r="I29" s="3">
        <v>2599.78295402292</v>
      </c>
    </row>
    <row r="30" spans="1:9" x14ac:dyDescent="0.25">
      <c r="A30" s="3" t="s">
        <v>169</v>
      </c>
      <c r="B30" s="3" t="s">
        <v>86</v>
      </c>
      <c r="C30" s="3">
        <v>2278.8040572759701</v>
      </c>
      <c r="D30" s="3">
        <v>1879.86665349451</v>
      </c>
      <c r="E30" s="3">
        <v>1686.0014086589599</v>
      </c>
      <c r="F30" s="3">
        <v>2511.8824068920198</v>
      </c>
      <c r="G30" s="3">
        <v>1123.3919845594901</v>
      </c>
      <c r="H30" s="3">
        <v>1643.52191953743</v>
      </c>
      <c r="I30" s="3">
        <v>1515.0701983930101</v>
      </c>
    </row>
    <row r="31" spans="1:9" x14ac:dyDescent="0.25">
      <c r="A31" s="3" t="s">
        <v>169</v>
      </c>
      <c r="B31" s="3" t="s">
        <v>87</v>
      </c>
      <c r="C31" s="3">
        <v>3500.38356500179</v>
      </c>
      <c r="D31" s="3">
        <v>3734.6750324079298</v>
      </c>
      <c r="E31" s="3">
        <v>4850.4207002792</v>
      </c>
      <c r="F31" s="3">
        <v>4244.43506419187</v>
      </c>
      <c r="G31" s="3">
        <v>3377.4697555985799</v>
      </c>
      <c r="H31" s="3">
        <v>4829.0712896490604</v>
      </c>
      <c r="I31" s="3">
        <v>3155.8059014476898</v>
      </c>
    </row>
    <row r="32" spans="1:9" x14ac:dyDescent="0.25">
      <c r="A32" s="3" t="s">
        <v>169</v>
      </c>
      <c r="B32" s="3" t="s">
        <v>88</v>
      </c>
      <c r="C32" s="3">
        <v>7202.7164196912499</v>
      </c>
      <c r="D32" s="3">
        <v>8172.6854048731002</v>
      </c>
      <c r="E32" s="3">
        <v>8711.2309780810992</v>
      </c>
      <c r="F32" s="3">
        <v>8285.4761946327508</v>
      </c>
      <c r="G32" s="3">
        <v>6222.4190084420798</v>
      </c>
      <c r="H32" s="3">
        <v>7088.2278158818499</v>
      </c>
      <c r="I32" s="3">
        <v>4946.6246229400504</v>
      </c>
    </row>
    <row r="33" spans="1:9" x14ac:dyDescent="0.25">
      <c r="A33" s="3" t="s">
        <v>169</v>
      </c>
      <c r="B33" s="3" t="s">
        <v>89</v>
      </c>
      <c r="C33" s="3">
        <v>13673.539379830299</v>
      </c>
      <c r="D33" s="3">
        <v>12064.5981140883</v>
      </c>
      <c r="E33" s="3">
        <v>25682.912369484799</v>
      </c>
      <c r="F33" s="3">
        <v>15677.9399688879</v>
      </c>
      <c r="G33" s="3">
        <v>12827.2010647152</v>
      </c>
      <c r="H33" s="3">
        <v>13913.7443975772</v>
      </c>
      <c r="I33" s="3">
        <v>10510.7894029986</v>
      </c>
    </row>
    <row r="34" spans="1:9" x14ac:dyDescent="0.25">
      <c r="A34" s="3" t="s">
        <v>169</v>
      </c>
      <c r="B34" s="3" t="s">
        <v>90</v>
      </c>
      <c r="C34" s="3">
        <v>3551.19586855338</v>
      </c>
      <c r="D34" s="3">
        <v>3073.7501594774499</v>
      </c>
      <c r="E34" s="3">
        <v>7969.0654857006002</v>
      </c>
      <c r="F34" s="3">
        <v>4280.3451406904696</v>
      </c>
      <c r="G34" s="3">
        <v>3792.6811868177901</v>
      </c>
      <c r="H34" s="3">
        <v>3258.6033584690999</v>
      </c>
      <c r="I34" s="3">
        <v>2689.3773884638099</v>
      </c>
    </row>
    <row r="35" spans="1:9" x14ac:dyDescent="0.25">
      <c r="A35" s="3" t="s">
        <v>169</v>
      </c>
      <c r="B35" s="3" t="s">
        <v>91</v>
      </c>
      <c r="C35" s="3">
        <v>4261.4246600128699</v>
      </c>
      <c r="D35" s="3">
        <v>7393.5518566615101</v>
      </c>
      <c r="E35" s="3">
        <v>4831.9015960350698</v>
      </c>
      <c r="F35" s="3">
        <v>4948.8578111038696</v>
      </c>
      <c r="G35" s="3">
        <v>3758.0909214399699</v>
      </c>
      <c r="H35" s="3">
        <v>4477.5903173997904</v>
      </c>
      <c r="I35" s="3">
        <v>2813.1476174618101</v>
      </c>
    </row>
    <row r="36" spans="1:9" x14ac:dyDescent="0.25">
      <c r="A36" s="3" t="s">
        <v>169</v>
      </c>
      <c r="B36" s="3" t="s">
        <v>92</v>
      </c>
      <c r="C36" s="3"/>
      <c r="D36" s="3"/>
      <c r="E36" s="3"/>
      <c r="F36" s="3"/>
      <c r="G36" s="3"/>
      <c r="H36" s="3">
        <v>2321.3916443949402</v>
      </c>
      <c r="I36" s="3">
        <v>1586.53217348926</v>
      </c>
    </row>
    <row r="37" spans="1:9" x14ac:dyDescent="0.25">
      <c r="A37" s="3" t="s">
        <v>169</v>
      </c>
      <c r="B37" s="3" t="s">
        <v>93</v>
      </c>
      <c r="C37" s="3">
        <v>5868.1672708823398</v>
      </c>
      <c r="D37" s="3">
        <v>7521.3472559643697</v>
      </c>
      <c r="E37" s="3">
        <v>10959.348999192</v>
      </c>
      <c r="F37" s="3">
        <v>5898.6030464101896</v>
      </c>
      <c r="G37" s="3">
        <v>4328.51771974454</v>
      </c>
      <c r="H37" s="3">
        <v>4595.1340688685004</v>
      </c>
      <c r="I37" s="3">
        <v>3742.7694591813201</v>
      </c>
    </row>
    <row r="38" spans="1:9" x14ac:dyDescent="0.25">
      <c r="A38" s="3" t="s">
        <v>169</v>
      </c>
      <c r="B38" s="3" t="s">
        <v>94</v>
      </c>
      <c r="C38" s="3">
        <v>4033.51864206349</v>
      </c>
      <c r="D38" s="3">
        <v>5329.9365931096199</v>
      </c>
      <c r="E38" s="3">
        <v>10038.213691360599</v>
      </c>
      <c r="F38" s="3">
        <v>4128.2456076189801</v>
      </c>
      <c r="G38" s="3">
        <v>3818.4944124324402</v>
      </c>
      <c r="H38" s="3">
        <v>4101.9279958738098</v>
      </c>
      <c r="I38" s="3">
        <v>3190.6704630966301</v>
      </c>
    </row>
    <row r="39" spans="1:9" x14ac:dyDescent="0.25">
      <c r="A39" s="3" t="s">
        <v>169</v>
      </c>
      <c r="B39" s="3" t="s">
        <v>95</v>
      </c>
      <c r="C39" s="3">
        <v>1842.69181741127</v>
      </c>
      <c r="D39" s="3">
        <v>3034.6996458424301</v>
      </c>
      <c r="E39" s="3">
        <v>2013.81199194847</v>
      </c>
      <c r="F39" s="3">
        <v>2294.37545120913</v>
      </c>
      <c r="G39" s="3">
        <v>2023.5723527135499</v>
      </c>
      <c r="H39" s="3">
        <v>2279.3368102825398</v>
      </c>
      <c r="I39" s="3">
        <v>1349.96733125078</v>
      </c>
    </row>
    <row r="40" spans="1:9" x14ac:dyDescent="0.25">
      <c r="A40" s="3" t="s">
        <v>169</v>
      </c>
      <c r="B40" s="3" t="s">
        <v>96</v>
      </c>
      <c r="C40" s="3">
        <v>3965.66659246071</v>
      </c>
      <c r="D40" s="3">
        <v>3444.40815999194</v>
      </c>
      <c r="E40" s="3">
        <v>5144.0600586114197</v>
      </c>
      <c r="F40" s="3">
        <v>5180.1753842525604</v>
      </c>
      <c r="G40" s="3">
        <v>3884.1092473385502</v>
      </c>
      <c r="H40" s="3">
        <v>4583.6983720688304</v>
      </c>
      <c r="I40" s="3">
        <v>3351.7776205795599</v>
      </c>
    </row>
    <row r="41" spans="1:9" x14ac:dyDescent="0.25">
      <c r="A41" s="3" t="s">
        <v>169</v>
      </c>
      <c r="B41" s="3" t="s">
        <v>97</v>
      </c>
      <c r="C41" s="3">
        <v>937.10027160791003</v>
      </c>
      <c r="D41" s="3">
        <v>1008.2309542673499</v>
      </c>
      <c r="E41" s="3">
        <v>695.296095428027</v>
      </c>
      <c r="F41" s="3">
        <v>518.32872648066098</v>
      </c>
      <c r="G41" s="3">
        <v>1026.3997596778099</v>
      </c>
      <c r="H41" s="3">
        <v>729.21029692596699</v>
      </c>
      <c r="I41" s="3">
        <v>444.59853534538001</v>
      </c>
    </row>
    <row r="42" spans="1:9" x14ac:dyDescent="0.25">
      <c r="A42" s="3" t="s">
        <v>169</v>
      </c>
      <c r="B42" s="3" t="s">
        <v>98</v>
      </c>
      <c r="C42" s="3">
        <v>2045.3913527035099</v>
      </c>
      <c r="D42" s="3">
        <v>1577.8185506540001</v>
      </c>
      <c r="E42" s="3">
        <v>829.85253040659097</v>
      </c>
      <c r="F42" s="3">
        <v>782.32729723562602</v>
      </c>
      <c r="G42" s="3">
        <v>611.08273580588104</v>
      </c>
      <c r="H42" s="3">
        <v>961.92697228012105</v>
      </c>
      <c r="I42" s="3">
        <v>493.55660715859602</v>
      </c>
    </row>
    <row r="45" spans="1:9" x14ac:dyDescent="0.25">
      <c r="A45" s="31" t="s">
        <v>79</v>
      </c>
      <c r="B45" s="31"/>
      <c r="C45" s="31"/>
      <c r="D45" s="31"/>
      <c r="E45" s="31"/>
      <c r="F45" s="31"/>
      <c r="G45" s="31"/>
      <c r="H45" s="31"/>
      <c r="I45" s="31"/>
    </row>
    <row r="46" spans="1:9" x14ac:dyDescent="0.25">
      <c r="A46" s="4" t="s">
        <v>64</v>
      </c>
      <c r="B46" s="4" t="s">
        <v>5</v>
      </c>
      <c r="C46" s="4" t="s">
        <v>65</v>
      </c>
      <c r="D46" s="4" t="s">
        <v>66</v>
      </c>
      <c r="E46" s="4" t="s">
        <v>67</v>
      </c>
      <c r="F46" s="4" t="s">
        <v>68</v>
      </c>
      <c r="G46" s="4" t="s">
        <v>69</v>
      </c>
      <c r="H46" s="4" t="s">
        <v>70</v>
      </c>
      <c r="I46" s="4" t="s">
        <v>72</v>
      </c>
    </row>
    <row r="47" spans="1:9" x14ac:dyDescent="0.25">
      <c r="A47" s="3" t="s">
        <v>169</v>
      </c>
      <c r="B47" s="3" t="s">
        <v>83</v>
      </c>
      <c r="C47" s="3">
        <v>45780</v>
      </c>
      <c r="D47" s="3">
        <v>50150</v>
      </c>
      <c r="E47" s="3">
        <v>53932</v>
      </c>
      <c r="F47" s="3">
        <v>59302</v>
      </c>
      <c r="G47" s="3">
        <v>63591</v>
      </c>
      <c r="H47" s="3">
        <v>69753</v>
      </c>
      <c r="I47" s="3">
        <v>78791</v>
      </c>
    </row>
    <row r="48" spans="1:9" x14ac:dyDescent="0.25">
      <c r="A48" s="3" t="s">
        <v>169</v>
      </c>
      <c r="B48" s="3" t="s">
        <v>84</v>
      </c>
      <c r="C48" s="3">
        <v>67658</v>
      </c>
      <c r="D48" s="3">
        <v>72261</v>
      </c>
      <c r="E48" s="3">
        <v>78150</v>
      </c>
      <c r="F48" s="3">
        <v>84036</v>
      </c>
      <c r="G48" s="3">
        <v>93950</v>
      </c>
      <c r="H48" s="3">
        <v>91359</v>
      </c>
      <c r="I48" s="3">
        <v>119094</v>
      </c>
    </row>
    <row r="49" spans="1:9" x14ac:dyDescent="0.25">
      <c r="A49" s="3" t="s">
        <v>169</v>
      </c>
      <c r="B49" s="3" t="s">
        <v>85</v>
      </c>
      <c r="C49" s="3">
        <v>120841</v>
      </c>
      <c r="D49" s="3">
        <v>126135</v>
      </c>
      <c r="E49" s="3">
        <v>138711</v>
      </c>
      <c r="F49" s="3">
        <v>143958</v>
      </c>
      <c r="G49" s="3">
        <v>166425</v>
      </c>
      <c r="H49" s="3">
        <v>181630</v>
      </c>
      <c r="I49" s="3">
        <v>229092</v>
      </c>
    </row>
    <row r="50" spans="1:9" x14ac:dyDescent="0.25">
      <c r="A50" s="3" t="s">
        <v>169</v>
      </c>
      <c r="B50" s="3" t="s">
        <v>86</v>
      </c>
      <c r="C50" s="3">
        <v>66321</v>
      </c>
      <c r="D50" s="3">
        <v>70061</v>
      </c>
      <c r="E50" s="3">
        <v>77297</v>
      </c>
      <c r="F50" s="3">
        <v>77434</v>
      </c>
      <c r="G50" s="3">
        <v>82335</v>
      </c>
      <c r="H50" s="3">
        <v>88671</v>
      </c>
      <c r="I50" s="3">
        <v>106399</v>
      </c>
    </row>
    <row r="51" spans="1:9" x14ac:dyDescent="0.25">
      <c r="A51" s="3" t="s">
        <v>169</v>
      </c>
      <c r="B51" s="3" t="s">
        <v>87</v>
      </c>
      <c r="C51" s="3">
        <v>165962</v>
      </c>
      <c r="D51" s="3">
        <v>193061</v>
      </c>
      <c r="E51" s="3">
        <v>196576</v>
      </c>
      <c r="F51" s="3">
        <v>201490</v>
      </c>
      <c r="G51" s="3">
        <v>224594</v>
      </c>
      <c r="H51" s="3">
        <v>226854</v>
      </c>
      <c r="I51" s="3">
        <v>306679</v>
      </c>
    </row>
    <row r="52" spans="1:9" x14ac:dyDescent="0.25">
      <c r="A52" s="3" t="s">
        <v>169</v>
      </c>
      <c r="B52" s="3" t="s">
        <v>88</v>
      </c>
      <c r="C52" s="3">
        <v>444060</v>
      </c>
      <c r="D52" s="3">
        <v>490776</v>
      </c>
      <c r="E52" s="3">
        <v>532945</v>
      </c>
      <c r="F52" s="3">
        <v>544950</v>
      </c>
      <c r="G52" s="3">
        <v>590310</v>
      </c>
      <c r="H52" s="3">
        <v>604264</v>
      </c>
      <c r="I52" s="3">
        <v>693942</v>
      </c>
    </row>
    <row r="53" spans="1:9" x14ac:dyDescent="0.25">
      <c r="A53" s="3" t="s">
        <v>169</v>
      </c>
      <c r="B53" s="3" t="s">
        <v>89</v>
      </c>
      <c r="C53" s="3">
        <v>1696483</v>
      </c>
      <c r="D53" s="3">
        <v>1844813</v>
      </c>
      <c r="E53" s="3">
        <v>1948398</v>
      </c>
      <c r="F53" s="3">
        <v>2078563</v>
      </c>
      <c r="G53" s="3">
        <v>2133021</v>
      </c>
      <c r="H53" s="3">
        <v>2208737</v>
      </c>
      <c r="I53" s="3">
        <v>2759767</v>
      </c>
    </row>
    <row r="54" spans="1:9" x14ac:dyDescent="0.25">
      <c r="A54" s="3" t="s">
        <v>169</v>
      </c>
      <c r="B54" s="3" t="s">
        <v>90</v>
      </c>
      <c r="C54" s="3">
        <v>221336</v>
      </c>
      <c r="D54" s="3">
        <v>241782</v>
      </c>
      <c r="E54" s="3">
        <v>257049</v>
      </c>
      <c r="F54" s="3">
        <v>271445</v>
      </c>
      <c r="G54" s="3">
        <v>289280</v>
      </c>
      <c r="H54" s="3">
        <v>299566</v>
      </c>
      <c r="I54" s="3">
        <v>357309</v>
      </c>
    </row>
    <row r="55" spans="1:9" x14ac:dyDescent="0.25">
      <c r="A55" s="3" t="s">
        <v>169</v>
      </c>
      <c r="B55" s="3" t="s">
        <v>91</v>
      </c>
      <c r="C55" s="3">
        <v>248513</v>
      </c>
      <c r="D55" s="3">
        <v>289200</v>
      </c>
      <c r="E55" s="3">
        <v>289005</v>
      </c>
      <c r="F55" s="3">
        <v>320838</v>
      </c>
      <c r="G55" s="3">
        <v>334332</v>
      </c>
      <c r="H55" s="3">
        <v>346976</v>
      </c>
      <c r="I55" s="3">
        <v>419230</v>
      </c>
    </row>
    <row r="56" spans="1:9" x14ac:dyDescent="0.25">
      <c r="A56" s="3" t="s">
        <v>169</v>
      </c>
      <c r="B56" s="3" t="s">
        <v>92</v>
      </c>
      <c r="C56" s="3"/>
      <c r="D56" s="3"/>
      <c r="E56" s="3"/>
      <c r="F56" s="3"/>
      <c r="G56" s="3"/>
      <c r="H56" s="3">
        <v>159549</v>
      </c>
      <c r="I56" s="3">
        <v>191491</v>
      </c>
    </row>
    <row r="57" spans="1:9" x14ac:dyDescent="0.25">
      <c r="A57" s="3" t="s">
        <v>169</v>
      </c>
      <c r="B57" s="3" t="s">
        <v>93</v>
      </c>
      <c r="C57" s="3">
        <v>510653</v>
      </c>
      <c r="D57" s="3">
        <v>556470</v>
      </c>
      <c r="E57" s="3">
        <v>570598</v>
      </c>
      <c r="F57" s="3">
        <v>606533</v>
      </c>
      <c r="G57" s="3">
        <v>652538</v>
      </c>
      <c r="H57" s="3">
        <v>524379</v>
      </c>
      <c r="I57" s="3">
        <v>579685</v>
      </c>
    </row>
    <row r="58" spans="1:9" x14ac:dyDescent="0.25">
      <c r="A58" s="3" t="s">
        <v>169</v>
      </c>
      <c r="B58" s="3" t="s">
        <v>94</v>
      </c>
      <c r="C58" s="3">
        <v>245316</v>
      </c>
      <c r="D58" s="3">
        <v>265001</v>
      </c>
      <c r="E58" s="3">
        <v>273340</v>
      </c>
      <c r="F58" s="3">
        <v>293728</v>
      </c>
      <c r="G58" s="3">
        <v>306950</v>
      </c>
      <c r="H58" s="3">
        <v>322695</v>
      </c>
      <c r="I58" s="3">
        <v>363167</v>
      </c>
    </row>
    <row r="59" spans="1:9" x14ac:dyDescent="0.25">
      <c r="A59" s="3" t="s">
        <v>169</v>
      </c>
      <c r="B59" s="3" t="s">
        <v>95</v>
      </c>
      <c r="C59" s="3">
        <v>97994</v>
      </c>
      <c r="D59" s="3">
        <v>110408</v>
      </c>
      <c r="E59" s="3">
        <v>114066</v>
      </c>
      <c r="F59" s="3">
        <v>122179</v>
      </c>
      <c r="G59" s="3">
        <v>126234</v>
      </c>
      <c r="H59" s="3">
        <v>129993</v>
      </c>
      <c r="I59" s="3">
        <v>146908</v>
      </c>
    </row>
    <row r="60" spans="1:9" x14ac:dyDescent="0.25">
      <c r="A60" s="3" t="s">
        <v>169</v>
      </c>
      <c r="B60" s="3" t="s">
        <v>96</v>
      </c>
      <c r="C60" s="3">
        <v>214057</v>
      </c>
      <c r="D60" s="3">
        <v>229584</v>
      </c>
      <c r="E60" s="3">
        <v>245376</v>
      </c>
      <c r="F60" s="3">
        <v>260449</v>
      </c>
      <c r="G60" s="3">
        <v>272510</v>
      </c>
      <c r="H60" s="3">
        <v>283416</v>
      </c>
      <c r="I60" s="3">
        <v>325000</v>
      </c>
    </row>
    <row r="61" spans="1:9" x14ac:dyDescent="0.25">
      <c r="A61" s="3" t="s">
        <v>169</v>
      </c>
      <c r="B61" s="3" t="s">
        <v>97</v>
      </c>
      <c r="C61" s="3">
        <v>27690</v>
      </c>
      <c r="D61" s="3">
        <v>30504</v>
      </c>
      <c r="E61" s="3">
        <v>32339</v>
      </c>
      <c r="F61" s="3">
        <v>33386</v>
      </c>
      <c r="G61" s="3">
        <v>35236</v>
      </c>
      <c r="H61" s="3">
        <v>37049</v>
      </c>
      <c r="I61" s="3">
        <v>40340</v>
      </c>
    </row>
    <row r="62" spans="1:9" x14ac:dyDescent="0.25">
      <c r="A62" s="3" t="s">
        <v>169</v>
      </c>
      <c r="B62" s="3" t="s">
        <v>98</v>
      </c>
      <c r="C62" s="3">
        <v>47264</v>
      </c>
      <c r="D62" s="3">
        <v>50287</v>
      </c>
      <c r="E62" s="3">
        <v>53311</v>
      </c>
      <c r="F62" s="3">
        <v>51592</v>
      </c>
      <c r="G62" s="3">
        <v>58177</v>
      </c>
      <c r="H62" s="3">
        <v>58070</v>
      </c>
      <c r="I62" s="3">
        <v>69256</v>
      </c>
    </row>
    <row r="65" spans="1:9" x14ac:dyDescent="0.25">
      <c r="A65" s="31" t="s">
        <v>80</v>
      </c>
      <c r="B65" s="31"/>
      <c r="C65" s="31"/>
      <c r="D65" s="31"/>
      <c r="E65" s="31"/>
      <c r="F65" s="31"/>
      <c r="G65" s="31"/>
      <c r="H65" s="31"/>
      <c r="I65" s="31"/>
    </row>
    <row r="66" spans="1:9" x14ac:dyDescent="0.25">
      <c r="A66" s="4" t="s">
        <v>64</v>
      </c>
      <c r="B66" s="4" t="s">
        <v>5</v>
      </c>
      <c r="C66" s="4" t="s">
        <v>65</v>
      </c>
      <c r="D66" s="4" t="s">
        <v>66</v>
      </c>
      <c r="E66" s="4" t="s">
        <v>67</v>
      </c>
      <c r="F66" s="4" t="s">
        <v>68</v>
      </c>
      <c r="G66" s="4" t="s">
        <v>69</v>
      </c>
      <c r="H66" s="4" t="s">
        <v>70</v>
      </c>
      <c r="I66" s="4" t="s">
        <v>72</v>
      </c>
    </row>
    <row r="67" spans="1:9" x14ac:dyDescent="0.25">
      <c r="A67" s="3" t="s">
        <v>169</v>
      </c>
      <c r="B67" s="3" t="s">
        <v>83</v>
      </c>
      <c r="C67" s="3">
        <v>464</v>
      </c>
      <c r="D67" s="3">
        <v>555</v>
      </c>
      <c r="E67" s="3">
        <v>2020</v>
      </c>
      <c r="F67" s="3">
        <v>2353</v>
      </c>
      <c r="G67" s="3">
        <v>761</v>
      </c>
      <c r="H67" s="3">
        <v>2341</v>
      </c>
      <c r="I67" s="3">
        <v>2456</v>
      </c>
    </row>
    <row r="68" spans="1:9" x14ac:dyDescent="0.25">
      <c r="A68" s="3" t="s">
        <v>169</v>
      </c>
      <c r="B68" s="3" t="s">
        <v>84</v>
      </c>
      <c r="C68" s="3">
        <v>1164</v>
      </c>
      <c r="D68" s="3">
        <v>1165</v>
      </c>
      <c r="E68" s="3">
        <v>3447</v>
      </c>
      <c r="F68" s="3">
        <v>2601</v>
      </c>
      <c r="G68" s="3">
        <v>2374</v>
      </c>
      <c r="H68" s="3">
        <v>2668</v>
      </c>
      <c r="I68" s="3">
        <v>2618</v>
      </c>
    </row>
    <row r="69" spans="1:9" x14ac:dyDescent="0.25">
      <c r="A69" s="3" t="s">
        <v>169</v>
      </c>
      <c r="B69" s="3" t="s">
        <v>85</v>
      </c>
      <c r="C69" s="3">
        <v>1689</v>
      </c>
      <c r="D69" s="3">
        <v>1709</v>
      </c>
      <c r="E69" s="3">
        <v>3559</v>
      </c>
      <c r="F69" s="3">
        <v>2029</v>
      </c>
      <c r="G69" s="3">
        <v>1829</v>
      </c>
      <c r="H69" s="3">
        <v>2368</v>
      </c>
      <c r="I69" s="3">
        <v>2868</v>
      </c>
    </row>
    <row r="70" spans="1:9" x14ac:dyDescent="0.25">
      <c r="A70" s="3" t="s">
        <v>169</v>
      </c>
      <c r="B70" s="3" t="s">
        <v>86</v>
      </c>
      <c r="C70" s="3">
        <v>1648</v>
      </c>
      <c r="D70" s="3">
        <v>1455</v>
      </c>
      <c r="E70" s="3">
        <v>2642</v>
      </c>
      <c r="F70" s="3">
        <v>2150</v>
      </c>
      <c r="G70" s="3">
        <v>3805</v>
      </c>
      <c r="H70" s="3">
        <v>2044</v>
      </c>
      <c r="I70" s="3">
        <v>3018</v>
      </c>
    </row>
    <row r="71" spans="1:9" x14ac:dyDescent="0.25">
      <c r="A71" s="3" t="s">
        <v>169</v>
      </c>
      <c r="B71" s="3" t="s">
        <v>87</v>
      </c>
      <c r="C71" s="3">
        <v>2995</v>
      </c>
      <c r="D71" s="3">
        <v>2972</v>
      </c>
      <c r="E71" s="3">
        <v>2283</v>
      </c>
      <c r="F71" s="3">
        <v>2913</v>
      </c>
      <c r="G71" s="3">
        <v>3645</v>
      </c>
      <c r="H71" s="3">
        <v>2928</v>
      </c>
      <c r="I71" s="3">
        <v>2877</v>
      </c>
    </row>
    <row r="72" spans="1:9" x14ac:dyDescent="0.25">
      <c r="A72" s="3" t="s">
        <v>169</v>
      </c>
      <c r="B72" s="3" t="s">
        <v>88</v>
      </c>
      <c r="C72" s="3">
        <v>7388</v>
      </c>
      <c r="D72" s="3">
        <v>7733</v>
      </c>
      <c r="E72" s="3">
        <v>4463</v>
      </c>
      <c r="F72" s="3">
        <v>6272</v>
      </c>
      <c r="G72" s="3">
        <v>8832</v>
      </c>
      <c r="H72" s="3">
        <v>6354</v>
      </c>
      <c r="I72" s="3">
        <v>7222</v>
      </c>
    </row>
    <row r="73" spans="1:9" x14ac:dyDescent="0.25">
      <c r="A73" s="3" t="s">
        <v>169</v>
      </c>
      <c r="B73" s="3" t="s">
        <v>89</v>
      </c>
      <c r="C73" s="3">
        <v>13112</v>
      </c>
      <c r="D73" s="3">
        <v>13020</v>
      </c>
      <c r="E73" s="3">
        <v>7372</v>
      </c>
      <c r="F73" s="3">
        <v>10283</v>
      </c>
      <c r="G73" s="3">
        <v>16839</v>
      </c>
      <c r="H73" s="3">
        <v>12562</v>
      </c>
      <c r="I73" s="3">
        <v>12673</v>
      </c>
    </row>
    <row r="74" spans="1:9" x14ac:dyDescent="0.25">
      <c r="A74" s="3" t="s">
        <v>169</v>
      </c>
      <c r="B74" s="3" t="s">
        <v>90</v>
      </c>
      <c r="C74" s="3">
        <v>6517</v>
      </c>
      <c r="D74" s="3">
        <v>6258</v>
      </c>
      <c r="E74" s="3">
        <v>3477</v>
      </c>
      <c r="F74" s="3">
        <v>4900</v>
      </c>
      <c r="G74" s="3">
        <v>6975</v>
      </c>
      <c r="H74" s="3">
        <v>5039</v>
      </c>
      <c r="I74" s="3">
        <v>4922</v>
      </c>
    </row>
    <row r="75" spans="1:9" x14ac:dyDescent="0.25">
      <c r="A75" s="3" t="s">
        <v>169</v>
      </c>
      <c r="B75" s="3" t="s">
        <v>91</v>
      </c>
      <c r="C75" s="3">
        <v>5827</v>
      </c>
      <c r="D75" s="3">
        <v>6212</v>
      </c>
      <c r="E75" s="3">
        <v>4602</v>
      </c>
      <c r="F75" s="3">
        <v>4478</v>
      </c>
      <c r="G75" s="3">
        <v>5525</v>
      </c>
      <c r="H75" s="3">
        <v>4931</v>
      </c>
      <c r="I75" s="3">
        <v>5068</v>
      </c>
    </row>
    <row r="76" spans="1:9" x14ac:dyDescent="0.25">
      <c r="A76" s="3" t="s">
        <v>169</v>
      </c>
      <c r="B76" s="3" t="s">
        <v>92</v>
      </c>
      <c r="C76" s="3"/>
      <c r="D76" s="3"/>
      <c r="E76" s="3"/>
      <c r="F76" s="3"/>
      <c r="G76" s="3"/>
      <c r="H76" s="3">
        <v>2747</v>
      </c>
      <c r="I76" s="3">
        <v>3276</v>
      </c>
    </row>
    <row r="77" spans="1:9" x14ac:dyDescent="0.25">
      <c r="A77" s="3" t="s">
        <v>169</v>
      </c>
      <c r="B77" s="3" t="s">
        <v>93</v>
      </c>
      <c r="C77" s="3">
        <v>10922</v>
      </c>
      <c r="D77" s="3">
        <v>11489</v>
      </c>
      <c r="E77" s="3">
        <v>5511</v>
      </c>
      <c r="F77" s="3">
        <v>9316</v>
      </c>
      <c r="G77" s="3">
        <v>11199</v>
      </c>
      <c r="H77" s="3">
        <v>6896</v>
      </c>
      <c r="I77" s="3">
        <v>6959</v>
      </c>
    </row>
    <row r="78" spans="1:9" x14ac:dyDescent="0.25">
      <c r="A78" s="3" t="s">
        <v>169</v>
      </c>
      <c r="B78" s="3" t="s">
        <v>94</v>
      </c>
      <c r="C78" s="3">
        <v>6729</v>
      </c>
      <c r="D78" s="3">
        <v>6167</v>
      </c>
      <c r="E78" s="3">
        <v>3860</v>
      </c>
      <c r="F78" s="3">
        <v>5338</v>
      </c>
      <c r="G78" s="3">
        <v>6973</v>
      </c>
      <c r="H78" s="3">
        <v>5067</v>
      </c>
      <c r="I78" s="3">
        <v>4862</v>
      </c>
    </row>
    <row r="79" spans="1:9" x14ac:dyDescent="0.25">
      <c r="A79" s="3" t="s">
        <v>169</v>
      </c>
      <c r="B79" s="3" t="s">
        <v>95</v>
      </c>
      <c r="C79" s="3">
        <v>2396</v>
      </c>
      <c r="D79" s="3">
        <v>2445</v>
      </c>
      <c r="E79" s="3">
        <v>4290</v>
      </c>
      <c r="F79" s="3">
        <v>3601</v>
      </c>
      <c r="G79" s="3">
        <v>3342</v>
      </c>
      <c r="H79" s="3">
        <v>3336</v>
      </c>
      <c r="I79" s="3">
        <v>3829</v>
      </c>
    </row>
    <row r="80" spans="1:9" x14ac:dyDescent="0.25">
      <c r="A80" s="3" t="s">
        <v>169</v>
      </c>
      <c r="B80" s="3" t="s">
        <v>96</v>
      </c>
      <c r="C80" s="3">
        <v>6089</v>
      </c>
      <c r="D80" s="3">
        <v>5354</v>
      </c>
      <c r="E80" s="3">
        <v>4323</v>
      </c>
      <c r="F80" s="3">
        <v>4024</v>
      </c>
      <c r="G80" s="3">
        <v>6149</v>
      </c>
      <c r="H80" s="3">
        <v>4083</v>
      </c>
      <c r="I80" s="3">
        <v>3896</v>
      </c>
    </row>
    <row r="81" spans="1:9" x14ac:dyDescent="0.25">
      <c r="A81" s="3" t="s">
        <v>169</v>
      </c>
      <c r="B81" s="3" t="s">
        <v>97</v>
      </c>
      <c r="C81" s="3">
        <v>1156</v>
      </c>
      <c r="D81" s="3">
        <v>1063</v>
      </c>
      <c r="E81" s="3">
        <v>2829</v>
      </c>
      <c r="F81" s="3">
        <v>1843</v>
      </c>
      <c r="G81" s="3">
        <v>1140</v>
      </c>
      <c r="H81" s="3">
        <v>1780</v>
      </c>
      <c r="I81" s="3">
        <v>1436</v>
      </c>
    </row>
    <row r="82" spans="1:9" x14ac:dyDescent="0.25">
      <c r="A82" s="3" t="s">
        <v>169</v>
      </c>
      <c r="B82" s="3" t="s">
        <v>98</v>
      </c>
      <c r="C82" s="3">
        <v>976</v>
      </c>
      <c r="D82" s="3">
        <v>754</v>
      </c>
      <c r="E82" s="3">
        <v>1576</v>
      </c>
      <c r="F82" s="3">
        <v>1886</v>
      </c>
      <c r="G82" s="3">
        <v>1866</v>
      </c>
      <c r="H82" s="3">
        <v>2269</v>
      </c>
      <c r="I82" s="3">
        <v>1951</v>
      </c>
    </row>
  </sheetData>
  <mergeCells count="4">
    <mergeCell ref="A5:I5"/>
    <mergeCell ref="A25:I25"/>
    <mergeCell ref="A45:I45"/>
    <mergeCell ref="A65:I65"/>
  </mergeCells>
  <pageMargins left="0.7" right="0.7" top="0.75" bottom="0.75" header="0.3" footer="0.3"/>
  <pageSetup paperSize="9" orientation="portrait" horizontalDpi="300" verticalDpi="30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I22"/>
  <sheetViews>
    <sheetView workbookViewId="0"/>
  </sheetViews>
  <sheetFormatPr baseColWidth="10" defaultColWidth="11.42578125" defaultRowHeight="15" x14ac:dyDescent="0.25"/>
  <cols>
    <col min="1" max="1" width="8.85546875" bestFit="1" customWidth="1"/>
    <col min="2" max="2" width="12.42578125" bestFit="1" customWidth="1"/>
  </cols>
  <sheetData>
    <row r="1" spans="1:9" x14ac:dyDescent="0.25">
      <c r="A1" s="5" t="str">
        <f>HYPERLINK("#'Indice'!A1", "Indice")</f>
        <v>Indice</v>
      </c>
    </row>
    <row r="2" spans="1:9" x14ac:dyDescent="0.25">
      <c r="A2" s="15" t="s">
        <v>170</v>
      </c>
    </row>
    <row r="3" spans="1:9" x14ac:dyDescent="0.25">
      <c r="A3" s="8" t="s">
        <v>156</v>
      </c>
    </row>
    <row r="5" spans="1:9" x14ac:dyDescent="0.25">
      <c r="A5" s="31" t="s">
        <v>63</v>
      </c>
      <c r="B5" s="31"/>
      <c r="C5" s="31"/>
      <c r="D5" s="31"/>
      <c r="E5" s="31"/>
      <c r="F5" s="31"/>
      <c r="G5" s="31"/>
      <c r="H5" s="31"/>
      <c r="I5" s="31"/>
    </row>
    <row r="6" spans="1:9" x14ac:dyDescent="0.25">
      <c r="A6" s="4" t="s">
        <v>64</v>
      </c>
      <c r="B6" s="4" t="s">
        <v>5</v>
      </c>
      <c r="C6" s="4" t="s">
        <v>65</v>
      </c>
      <c r="D6" s="4" t="s">
        <v>66</v>
      </c>
      <c r="E6" s="4" t="s">
        <v>67</v>
      </c>
      <c r="F6" s="4" t="s">
        <v>68</v>
      </c>
      <c r="G6" s="4" t="s">
        <v>69</v>
      </c>
      <c r="H6" s="4" t="s">
        <v>70</v>
      </c>
      <c r="I6" s="4" t="s">
        <v>72</v>
      </c>
    </row>
    <row r="7" spans="1:9" x14ac:dyDescent="0.25">
      <c r="A7" s="3" t="s">
        <v>171</v>
      </c>
      <c r="B7" s="3" t="s">
        <v>74</v>
      </c>
      <c r="C7" s="3">
        <v>339542</v>
      </c>
      <c r="D7" s="3">
        <v>271834</v>
      </c>
      <c r="E7" s="3">
        <v>368562</v>
      </c>
      <c r="F7" s="3">
        <v>246280</v>
      </c>
      <c r="G7" s="3">
        <v>179340</v>
      </c>
      <c r="H7" s="3">
        <v>335605</v>
      </c>
      <c r="I7" s="3">
        <v>346083</v>
      </c>
    </row>
    <row r="10" spans="1:9" x14ac:dyDescent="0.25">
      <c r="A10" s="31" t="s">
        <v>78</v>
      </c>
      <c r="B10" s="31"/>
      <c r="C10" s="31"/>
      <c r="D10" s="31"/>
      <c r="E10" s="31"/>
      <c r="F10" s="31"/>
      <c r="G10" s="31"/>
      <c r="H10" s="31"/>
      <c r="I10" s="31"/>
    </row>
    <row r="11" spans="1:9" x14ac:dyDescent="0.25">
      <c r="A11" s="4" t="s">
        <v>64</v>
      </c>
      <c r="B11" s="4" t="s">
        <v>5</v>
      </c>
      <c r="C11" s="4" t="s">
        <v>65</v>
      </c>
      <c r="D11" s="4" t="s">
        <v>66</v>
      </c>
      <c r="E11" s="4" t="s">
        <v>67</v>
      </c>
      <c r="F11" s="4" t="s">
        <v>68</v>
      </c>
      <c r="G11" s="4" t="s">
        <v>69</v>
      </c>
      <c r="H11" s="4" t="s">
        <v>70</v>
      </c>
      <c r="I11" s="4" t="s">
        <v>72</v>
      </c>
    </row>
    <row r="12" spans="1:9" x14ac:dyDescent="0.25">
      <c r="A12" s="3" t="s">
        <v>171</v>
      </c>
      <c r="B12" s="3" t="s">
        <v>74</v>
      </c>
      <c r="C12" s="3">
        <v>7883.4462771961198</v>
      </c>
      <c r="D12" s="3">
        <v>7667.4528530316102</v>
      </c>
      <c r="E12" s="3">
        <v>17661.8285153344</v>
      </c>
      <c r="F12" s="3">
        <v>7527.2220033322401</v>
      </c>
      <c r="G12" s="3">
        <v>6167.02167283982</v>
      </c>
      <c r="H12" s="3">
        <v>9274.0041115338208</v>
      </c>
      <c r="I12" s="3">
        <v>8619.8068752691597</v>
      </c>
    </row>
    <row r="15" spans="1:9" x14ac:dyDescent="0.25">
      <c r="A15" s="31" t="s">
        <v>79</v>
      </c>
      <c r="B15" s="31"/>
      <c r="C15" s="31"/>
      <c r="D15" s="31"/>
      <c r="E15" s="31"/>
      <c r="F15" s="31"/>
      <c r="G15" s="31"/>
      <c r="H15" s="31"/>
      <c r="I15" s="31"/>
    </row>
    <row r="16" spans="1:9" x14ac:dyDescent="0.25">
      <c r="A16" s="4" t="s">
        <v>64</v>
      </c>
      <c r="B16" s="4" t="s">
        <v>5</v>
      </c>
      <c r="C16" s="4" t="s">
        <v>65</v>
      </c>
      <c r="D16" s="4" t="s">
        <v>66</v>
      </c>
      <c r="E16" s="4" t="s">
        <v>67</v>
      </c>
      <c r="F16" s="4" t="s">
        <v>68</v>
      </c>
      <c r="G16" s="4" t="s">
        <v>69</v>
      </c>
      <c r="H16" s="4" t="s">
        <v>70</v>
      </c>
      <c r="I16" s="4" t="s">
        <v>72</v>
      </c>
    </row>
    <row r="17" spans="1:9" x14ac:dyDescent="0.25">
      <c r="A17" s="3" t="s">
        <v>171</v>
      </c>
      <c r="B17" s="3" t="s">
        <v>74</v>
      </c>
      <c r="C17" s="3">
        <v>4224459</v>
      </c>
      <c r="D17" s="3">
        <v>4620493</v>
      </c>
      <c r="E17" s="3">
        <v>4861093</v>
      </c>
      <c r="F17" s="3">
        <v>5159459</v>
      </c>
      <c r="G17" s="3">
        <v>5429483</v>
      </c>
      <c r="H17" s="3">
        <v>5640159</v>
      </c>
      <c r="I17" s="3">
        <v>6786150</v>
      </c>
    </row>
    <row r="20" spans="1:9" x14ac:dyDescent="0.25">
      <c r="A20" s="31" t="s">
        <v>80</v>
      </c>
      <c r="B20" s="31"/>
      <c r="C20" s="31"/>
      <c r="D20" s="31"/>
      <c r="E20" s="31"/>
      <c r="F20" s="31"/>
      <c r="G20" s="31"/>
      <c r="H20" s="31"/>
      <c r="I20" s="31"/>
    </row>
    <row r="21" spans="1:9" x14ac:dyDescent="0.25">
      <c r="A21" s="4" t="s">
        <v>64</v>
      </c>
      <c r="B21" s="4" t="s">
        <v>5</v>
      </c>
      <c r="C21" s="4" t="s">
        <v>65</v>
      </c>
      <c r="D21" s="4" t="s">
        <v>66</v>
      </c>
      <c r="E21" s="4" t="s">
        <v>67</v>
      </c>
      <c r="F21" s="4" t="s">
        <v>68</v>
      </c>
      <c r="G21" s="4" t="s">
        <v>69</v>
      </c>
      <c r="H21" s="4" t="s">
        <v>70</v>
      </c>
      <c r="I21" s="4" t="s">
        <v>72</v>
      </c>
    </row>
    <row r="22" spans="1:9" x14ac:dyDescent="0.25">
      <c r="A22" s="3" t="s">
        <v>171</v>
      </c>
      <c r="B22" s="3" t="s">
        <v>74</v>
      </c>
      <c r="C22" s="3">
        <v>69156</v>
      </c>
      <c r="D22" s="3">
        <v>68351</v>
      </c>
      <c r="E22" s="3">
        <v>56254</v>
      </c>
      <c r="F22" s="3">
        <v>64115</v>
      </c>
      <c r="G22" s="3">
        <v>81254</v>
      </c>
      <c r="H22" s="3">
        <v>67498</v>
      </c>
      <c r="I22" s="3">
        <v>69931</v>
      </c>
    </row>
  </sheetData>
  <mergeCells count="4">
    <mergeCell ref="A5:I5"/>
    <mergeCell ref="A10:I10"/>
    <mergeCell ref="A15:I15"/>
    <mergeCell ref="A20:I20"/>
  </mergeCells>
  <pageMargins left="0.7" right="0.7" top="0.75" bottom="0.75" header="0.3" footer="0.3"/>
  <pageSetup paperSize="9" orientation="portrait" horizontalDpi="300" verticalDpi="30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I82"/>
  <sheetViews>
    <sheetView workbookViewId="0"/>
  </sheetViews>
  <sheetFormatPr baseColWidth="10" defaultColWidth="11.42578125" defaultRowHeight="15" x14ac:dyDescent="0.25"/>
  <cols>
    <col min="1" max="1" width="8.85546875" bestFit="1" customWidth="1"/>
    <col min="2" max="2" width="40.42578125" bestFit="1" customWidth="1"/>
  </cols>
  <sheetData>
    <row r="1" spans="1:9" x14ac:dyDescent="0.25">
      <c r="A1" s="5" t="str">
        <f>HYPERLINK("#'Indice'!A1", "Indice")</f>
        <v>Indice</v>
      </c>
    </row>
    <row r="2" spans="1:9" x14ac:dyDescent="0.25">
      <c r="A2" s="15" t="s">
        <v>170</v>
      </c>
    </row>
    <row r="3" spans="1:9" x14ac:dyDescent="0.25">
      <c r="A3" s="8" t="s">
        <v>156</v>
      </c>
    </row>
    <row r="5" spans="1:9" x14ac:dyDescent="0.25">
      <c r="A5" s="31" t="s">
        <v>63</v>
      </c>
      <c r="B5" s="31"/>
      <c r="C5" s="31"/>
      <c r="D5" s="31"/>
      <c r="E5" s="31"/>
      <c r="F5" s="31"/>
      <c r="G5" s="31"/>
      <c r="H5" s="31"/>
      <c r="I5" s="31"/>
    </row>
    <row r="6" spans="1:9" x14ac:dyDescent="0.25">
      <c r="A6" s="4" t="s">
        <v>64</v>
      </c>
      <c r="B6" s="4" t="s">
        <v>5</v>
      </c>
      <c r="C6" s="4" t="s">
        <v>65</v>
      </c>
      <c r="D6" s="4" t="s">
        <v>66</v>
      </c>
      <c r="E6" s="4" t="s">
        <v>67</v>
      </c>
      <c r="F6" s="4" t="s">
        <v>68</v>
      </c>
      <c r="G6" s="4" t="s">
        <v>69</v>
      </c>
      <c r="H6" s="4" t="s">
        <v>70</v>
      </c>
      <c r="I6" s="4" t="s">
        <v>72</v>
      </c>
    </row>
    <row r="7" spans="1:9" x14ac:dyDescent="0.25">
      <c r="A7" s="3" t="s">
        <v>171</v>
      </c>
      <c r="B7" s="3" t="s">
        <v>83</v>
      </c>
      <c r="C7" s="3">
        <v>3495</v>
      </c>
      <c r="D7" s="3">
        <v>2862</v>
      </c>
      <c r="E7" s="3">
        <v>2847</v>
      </c>
      <c r="F7" s="3">
        <v>3383</v>
      </c>
      <c r="G7" s="3">
        <v>3028</v>
      </c>
      <c r="H7" s="3">
        <v>4138</v>
      </c>
      <c r="I7" s="3">
        <v>3844</v>
      </c>
    </row>
    <row r="8" spans="1:9" x14ac:dyDescent="0.25">
      <c r="A8" s="3" t="s">
        <v>171</v>
      </c>
      <c r="B8" s="3" t="s">
        <v>84</v>
      </c>
      <c r="C8" s="3">
        <v>1642</v>
      </c>
      <c r="D8" s="3">
        <v>2019</v>
      </c>
      <c r="E8" s="3">
        <v>6304</v>
      </c>
      <c r="F8" s="3">
        <v>2307</v>
      </c>
      <c r="G8" s="3">
        <v>1418</v>
      </c>
      <c r="H8" s="3">
        <v>7386</v>
      </c>
      <c r="I8" s="3">
        <v>8487</v>
      </c>
    </row>
    <row r="9" spans="1:9" x14ac:dyDescent="0.25">
      <c r="A9" s="3" t="s">
        <v>171</v>
      </c>
      <c r="B9" s="3" t="s">
        <v>85</v>
      </c>
      <c r="C9" s="3">
        <v>1966</v>
      </c>
      <c r="D9" s="3">
        <v>2073</v>
      </c>
      <c r="E9" s="3">
        <v>6243</v>
      </c>
      <c r="F9" s="3">
        <v>2177</v>
      </c>
      <c r="G9" s="3">
        <v>2143</v>
      </c>
      <c r="H9" s="3">
        <v>14565</v>
      </c>
      <c r="I9" s="3">
        <v>11573</v>
      </c>
    </row>
    <row r="10" spans="1:9" x14ac:dyDescent="0.25">
      <c r="A10" s="3" t="s">
        <v>171</v>
      </c>
      <c r="B10" s="3" t="s">
        <v>86</v>
      </c>
      <c r="C10" s="3">
        <v>3219</v>
      </c>
      <c r="D10" s="3">
        <v>2375</v>
      </c>
      <c r="E10" s="3">
        <v>3483</v>
      </c>
      <c r="F10" s="3">
        <v>2712</v>
      </c>
      <c r="G10" s="3">
        <v>2152</v>
      </c>
      <c r="H10" s="3">
        <v>2987</v>
      </c>
      <c r="I10" s="3">
        <v>9151</v>
      </c>
    </row>
    <row r="11" spans="1:9" x14ac:dyDescent="0.25">
      <c r="A11" s="3" t="s">
        <v>171</v>
      </c>
      <c r="B11" s="3" t="s">
        <v>87</v>
      </c>
      <c r="C11" s="3">
        <v>14619</v>
      </c>
      <c r="D11" s="3">
        <v>9576</v>
      </c>
      <c r="E11" s="3">
        <v>15035</v>
      </c>
      <c r="F11" s="3">
        <v>9050</v>
      </c>
      <c r="G11" s="3">
        <v>10174</v>
      </c>
      <c r="H11" s="3">
        <v>18893</v>
      </c>
      <c r="I11" s="3">
        <v>17827</v>
      </c>
    </row>
    <row r="12" spans="1:9" x14ac:dyDescent="0.25">
      <c r="A12" s="3" t="s">
        <v>171</v>
      </c>
      <c r="B12" s="3" t="s">
        <v>88</v>
      </c>
      <c r="C12" s="3">
        <v>28036</v>
      </c>
      <c r="D12" s="3">
        <v>25018</v>
      </c>
      <c r="E12" s="3">
        <v>25171</v>
      </c>
      <c r="F12" s="3">
        <v>19589</v>
      </c>
      <c r="G12" s="3">
        <v>15825</v>
      </c>
      <c r="H12" s="3">
        <v>25910</v>
      </c>
      <c r="I12" s="3">
        <v>40795</v>
      </c>
    </row>
    <row r="13" spans="1:9" x14ac:dyDescent="0.25">
      <c r="A13" s="3" t="s">
        <v>171</v>
      </c>
      <c r="B13" s="3" t="s">
        <v>89</v>
      </c>
      <c r="C13" s="3">
        <v>47061</v>
      </c>
      <c r="D13" s="3">
        <v>28183</v>
      </c>
      <c r="E13" s="3">
        <v>103929</v>
      </c>
      <c r="F13" s="3">
        <v>35881</v>
      </c>
      <c r="G13" s="3">
        <v>16445</v>
      </c>
      <c r="H13" s="3">
        <v>53342</v>
      </c>
      <c r="I13" s="3">
        <v>62040</v>
      </c>
    </row>
    <row r="14" spans="1:9" x14ac:dyDescent="0.25">
      <c r="A14" s="3" t="s">
        <v>171</v>
      </c>
      <c r="B14" s="3" t="s">
        <v>90</v>
      </c>
      <c r="C14" s="3">
        <v>26511</v>
      </c>
      <c r="D14" s="3">
        <v>23949</v>
      </c>
      <c r="E14" s="3">
        <v>21751</v>
      </c>
      <c r="F14" s="3">
        <v>20072</v>
      </c>
      <c r="G14" s="3">
        <v>11433</v>
      </c>
      <c r="H14" s="3">
        <v>19193</v>
      </c>
      <c r="I14" s="3">
        <v>17563</v>
      </c>
    </row>
    <row r="15" spans="1:9" x14ac:dyDescent="0.25">
      <c r="A15" s="3" t="s">
        <v>171</v>
      </c>
      <c r="B15" s="3" t="s">
        <v>91</v>
      </c>
      <c r="C15" s="3">
        <v>34580</v>
      </c>
      <c r="D15" s="3">
        <v>24842</v>
      </c>
      <c r="E15" s="3">
        <v>25075</v>
      </c>
      <c r="F15" s="3">
        <v>18381</v>
      </c>
      <c r="G15" s="3">
        <v>11641</v>
      </c>
      <c r="H15" s="3">
        <v>23518</v>
      </c>
      <c r="I15" s="3">
        <v>15059</v>
      </c>
    </row>
    <row r="16" spans="1:9" x14ac:dyDescent="0.25">
      <c r="A16" s="3" t="s">
        <v>171</v>
      </c>
      <c r="B16" s="3" t="s">
        <v>92</v>
      </c>
      <c r="C16" s="3"/>
      <c r="D16" s="3"/>
      <c r="E16" s="3"/>
      <c r="F16" s="3"/>
      <c r="G16" s="3"/>
      <c r="H16" s="3">
        <v>16420</v>
      </c>
      <c r="I16" s="3">
        <v>12596</v>
      </c>
    </row>
    <row r="17" spans="1:9" x14ac:dyDescent="0.25">
      <c r="A17" s="3" t="s">
        <v>171</v>
      </c>
      <c r="B17" s="3" t="s">
        <v>93</v>
      </c>
      <c r="C17" s="3">
        <v>62788</v>
      </c>
      <c r="D17" s="3">
        <v>50020</v>
      </c>
      <c r="E17" s="3">
        <v>47047</v>
      </c>
      <c r="F17" s="3">
        <v>34361</v>
      </c>
      <c r="G17" s="3">
        <v>25162</v>
      </c>
      <c r="H17" s="3">
        <v>27423</v>
      </c>
      <c r="I17" s="3">
        <v>31305</v>
      </c>
    </row>
    <row r="18" spans="1:9" x14ac:dyDescent="0.25">
      <c r="A18" s="3" t="s">
        <v>171</v>
      </c>
      <c r="B18" s="3" t="s">
        <v>94</v>
      </c>
      <c r="C18" s="3">
        <v>55754</v>
      </c>
      <c r="D18" s="3">
        <v>50805</v>
      </c>
      <c r="E18" s="3">
        <v>47597</v>
      </c>
      <c r="F18" s="3">
        <v>48831</v>
      </c>
      <c r="G18" s="3">
        <v>38107</v>
      </c>
      <c r="H18" s="3">
        <v>51957</v>
      </c>
      <c r="I18" s="3">
        <v>45025</v>
      </c>
    </row>
    <row r="19" spans="1:9" x14ac:dyDescent="0.25">
      <c r="A19" s="3" t="s">
        <v>171</v>
      </c>
      <c r="B19" s="3" t="s">
        <v>95</v>
      </c>
      <c r="C19" s="3">
        <v>17412</v>
      </c>
      <c r="D19" s="3">
        <v>16148</v>
      </c>
      <c r="E19" s="3">
        <v>12574</v>
      </c>
      <c r="F19" s="3">
        <v>13698</v>
      </c>
      <c r="G19" s="3">
        <v>10546</v>
      </c>
      <c r="H19" s="3">
        <v>16719</v>
      </c>
      <c r="I19" s="3">
        <v>17695</v>
      </c>
    </row>
    <row r="20" spans="1:9" x14ac:dyDescent="0.25">
      <c r="A20" s="3" t="s">
        <v>171</v>
      </c>
      <c r="B20" s="3" t="s">
        <v>96</v>
      </c>
      <c r="C20" s="3">
        <v>38074</v>
      </c>
      <c r="D20" s="3">
        <v>29089</v>
      </c>
      <c r="E20" s="3">
        <v>45651</v>
      </c>
      <c r="F20" s="3">
        <v>31602</v>
      </c>
      <c r="G20" s="3">
        <v>27147</v>
      </c>
      <c r="H20" s="3">
        <v>46706</v>
      </c>
      <c r="I20" s="3">
        <v>49412</v>
      </c>
    </row>
    <row r="21" spans="1:9" x14ac:dyDescent="0.25">
      <c r="A21" s="3" t="s">
        <v>171</v>
      </c>
      <c r="B21" s="3" t="s">
        <v>97</v>
      </c>
      <c r="C21" s="3">
        <v>2448</v>
      </c>
      <c r="D21" s="3">
        <v>2321</v>
      </c>
      <c r="E21" s="3">
        <v>2530</v>
      </c>
      <c r="F21" s="3">
        <v>2302</v>
      </c>
      <c r="G21" s="3">
        <v>3297</v>
      </c>
      <c r="H21" s="3">
        <v>2982</v>
      </c>
      <c r="I21" s="3">
        <v>1598</v>
      </c>
    </row>
    <row r="22" spans="1:9" x14ac:dyDescent="0.25">
      <c r="A22" s="3" t="s">
        <v>171</v>
      </c>
      <c r="B22" s="3" t="s">
        <v>98</v>
      </c>
      <c r="C22" s="3">
        <v>1937</v>
      </c>
      <c r="D22" s="3">
        <v>2554</v>
      </c>
      <c r="E22" s="3">
        <v>3325</v>
      </c>
      <c r="F22" s="3">
        <v>1934</v>
      </c>
      <c r="G22" s="3">
        <v>822</v>
      </c>
      <c r="H22" s="3">
        <v>3466</v>
      </c>
      <c r="I22" s="3">
        <v>2113</v>
      </c>
    </row>
    <row r="25" spans="1:9" x14ac:dyDescent="0.25">
      <c r="A25" s="31" t="s">
        <v>78</v>
      </c>
      <c r="B25" s="31"/>
      <c r="C25" s="31"/>
      <c r="D25" s="31"/>
      <c r="E25" s="31"/>
      <c r="F25" s="31"/>
      <c r="G25" s="31"/>
      <c r="H25" s="31"/>
      <c r="I25" s="31"/>
    </row>
    <row r="26" spans="1:9" x14ac:dyDescent="0.25">
      <c r="A26" s="4" t="s">
        <v>64</v>
      </c>
      <c r="B26" s="4" t="s">
        <v>5</v>
      </c>
      <c r="C26" s="4" t="s">
        <v>65</v>
      </c>
      <c r="D26" s="4" t="s">
        <v>66</v>
      </c>
      <c r="E26" s="4" t="s">
        <v>67</v>
      </c>
      <c r="F26" s="4" t="s">
        <v>68</v>
      </c>
      <c r="G26" s="4" t="s">
        <v>69</v>
      </c>
      <c r="H26" s="4" t="s">
        <v>70</v>
      </c>
      <c r="I26" s="4" t="s">
        <v>72</v>
      </c>
    </row>
    <row r="27" spans="1:9" x14ac:dyDescent="0.25">
      <c r="A27" s="3" t="s">
        <v>171</v>
      </c>
      <c r="B27" s="3" t="s">
        <v>83</v>
      </c>
      <c r="C27" s="3">
        <v>1421.77218388079</v>
      </c>
      <c r="D27" s="3">
        <v>767.14894251377302</v>
      </c>
      <c r="E27" s="3">
        <v>772.55209328698697</v>
      </c>
      <c r="F27" s="3">
        <v>636.75653815951398</v>
      </c>
      <c r="G27" s="3">
        <v>1380.24454355016</v>
      </c>
      <c r="H27" s="3">
        <v>457.43437152811202</v>
      </c>
      <c r="I27" s="3">
        <v>575.18226935103803</v>
      </c>
    </row>
    <row r="28" spans="1:9" x14ac:dyDescent="0.25">
      <c r="A28" s="3" t="s">
        <v>171</v>
      </c>
      <c r="B28" s="3" t="s">
        <v>84</v>
      </c>
      <c r="C28" s="3">
        <v>335.62067472309798</v>
      </c>
      <c r="D28" s="3">
        <v>343.18151520871902</v>
      </c>
      <c r="E28" s="3">
        <v>976.16970433765596</v>
      </c>
      <c r="F28" s="3">
        <v>375.38485302258499</v>
      </c>
      <c r="G28" s="3">
        <v>276.07205535563298</v>
      </c>
      <c r="H28" s="3">
        <v>853.34803689472005</v>
      </c>
      <c r="I28" s="3">
        <v>1482.28745579521</v>
      </c>
    </row>
    <row r="29" spans="1:9" x14ac:dyDescent="0.25">
      <c r="A29" s="3" t="s">
        <v>171</v>
      </c>
      <c r="B29" s="3" t="s">
        <v>85</v>
      </c>
      <c r="C29" s="3">
        <v>596.625475131391</v>
      </c>
      <c r="D29" s="3">
        <v>394.38365694393201</v>
      </c>
      <c r="E29" s="3">
        <v>992.74024038068399</v>
      </c>
      <c r="F29" s="3">
        <v>761.28338277469902</v>
      </c>
      <c r="G29" s="3">
        <v>893.645406497517</v>
      </c>
      <c r="H29" s="3">
        <v>1753.4654596768</v>
      </c>
      <c r="I29" s="3">
        <v>1727.90600849883</v>
      </c>
    </row>
    <row r="30" spans="1:9" x14ac:dyDescent="0.25">
      <c r="A30" s="3" t="s">
        <v>171</v>
      </c>
      <c r="B30" s="3" t="s">
        <v>86</v>
      </c>
      <c r="C30" s="3">
        <v>660.71657228261597</v>
      </c>
      <c r="D30" s="3">
        <v>436.826459312569</v>
      </c>
      <c r="E30" s="3">
        <v>725.57874984195996</v>
      </c>
      <c r="F30" s="3">
        <v>1141.27586397906</v>
      </c>
      <c r="G30" s="3">
        <v>356.86761133336199</v>
      </c>
      <c r="H30" s="3">
        <v>727.83001678505502</v>
      </c>
      <c r="I30" s="3">
        <v>1269.51363629344</v>
      </c>
    </row>
    <row r="31" spans="1:9" x14ac:dyDescent="0.25">
      <c r="A31" s="3" t="s">
        <v>171</v>
      </c>
      <c r="B31" s="3" t="s">
        <v>87</v>
      </c>
      <c r="C31" s="3">
        <v>1454.54813682742</v>
      </c>
      <c r="D31" s="3">
        <v>847.35343163005996</v>
      </c>
      <c r="E31" s="3">
        <v>2114.6915180352498</v>
      </c>
      <c r="F31" s="3">
        <v>1040.88326420256</v>
      </c>
      <c r="G31" s="3">
        <v>1992.2199587483001</v>
      </c>
      <c r="H31" s="3">
        <v>2790.5494238912001</v>
      </c>
      <c r="I31" s="3">
        <v>2196.5225537613101</v>
      </c>
    </row>
    <row r="32" spans="1:9" x14ac:dyDescent="0.25">
      <c r="A32" s="3" t="s">
        <v>171</v>
      </c>
      <c r="B32" s="3" t="s">
        <v>88</v>
      </c>
      <c r="C32" s="3">
        <v>2721.1088147248402</v>
      </c>
      <c r="D32" s="3">
        <v>3473.05418873399</v>
      </c>
      <c r="E32" s="3">
        <v>4219.91947408544</v>
      </c>
      <c r="F32" s="3">
        <v>2344.4773296772601</v>
      </c>
      <c r="G32" s="3">
        <v>1799.5786381272901</v>
      </c>
      <c r="H32" s="3">
        <v>2850.23707952932</v>
      </c>
      <c r="I32" s="3">
        <v>3760.94882762507</v>
      </c>
    </row>
    <row r="33" spans="1:9" x14ac:dyDescent="0.25">
      <c r="A33" s="3" t="s">
        <v>171</v>
      </c>
      <c r="B33" s="3" t="s">
        <v>89</v>
      </c>
      <c r="C33" s="3">
        <v>4696.5020720637804</v>
      </c>
      <c r="D33" s="3">
        <v>3201.8394266615501</v>
      </c>
      <c r="E33" s="3">
        <v>14566.2164113949</v>
      </c>
      <c r="F33" s="3">
        <v>3900.8129101916002</v>
      </c>
      <c r="G33" s="3">
        <v>3088.5567704146401</v>
      </c>
      <c r="H33" s="3">
        <v>4676.1523201827604</v>
      </c>
      <c r="I33" s="3">
        <v>4662.2397093560703</v>
      </c>
    </row>
    <row r="34" spans="1:9" x14ac:dyDescent="0.25">
      <c r="A34" s="3" t="s">
        <v>171</v>
      </c>
      <c r="B34" s="3" t="s">
        <v>90</v>
      </c>
      <c r="C34" s="3">
        <v>1434.5863775329699</v>
      </c>
      <c r="D34" s="3">
        <v>1546.0361231577599</v>
      </c>
      <c r="E34" s="3">
        <v>2526.0087779249402</v>
      </c>
      <c r="F34" s="3">
        <v>1879.1426499929401</v>
      </c>
      <c r="G34" s="3">
        <v>999.00993107870602</v>
      </c>
      <c r="H34" s="3">
        <v>1760.93389995195</v>
      </c>
      <c r="I34" s="3">
        <v>1483.8312502199899</v>
      </c>
    </row>
    <row r="35" spans="1:9" x14ac:dyDescent="0.25">
      <c r="A35" s="3" t="s">
        <v>171</v>
      </c>
      <c r="B35" s="3" t="s">
        <v>91</v>
      </c>
      <c r="C35" s="3">
        <v>2606.8200928921401</v>
      </c>
      <c r="D35" s="3">
        <v>1443.51765291794</v>
      </c>
      <c r="E35" s="3">
        <v>1787.67446652583</v>
      </c>
      <c r="F35" s="3">
        <v>1567.49167993539</v>
      </c>
      <c r="G35" s="3">
        <v>1114.6761188793801</v>
      </c>
      <c r="H35" s="3">
        <v>1710.68225891256</v>
      </c>
      <c r="I35" s="3">
        <v>1253.6903957172101</v>
      </c>
    </row>
    <row r="36" spans="1:9" x14ac:dyDescent="0.25">
      <c r="A36" s="3" t="s">
        <v>171</v>
      </c>
      <c r="B36" s="3" t="s">
        <v>92</v>
      </c>
      <c r="C36" s="3"/>
      <c r="D36" s="3"/>
      <c r="E36" s="3"/>
      <c r="F36" s="3"/>
      <c r="G36" s="3"/>
      <c r="H36" s="3">
        <v>1444.20255966167</v>
      </c>
      <c r="I36" s="3">
        <v>1090.1501965380201</v>
      </c>
    </row>
    <row r="37" spans="1:9" x14ac:dyDescent="0.25">
      <c r="A37" s="3" t="s">
        <v>171</v>
      </c>
      <c r="B37" s="3" t="s">
        <v>93</v>
      </c>
      <c r="C37" s="3">
        <v>2673.1187888762402</v>
      </c>
      <c r="D37" s="3">
        <v>3969.7214956614198</v>
      </c>
      <c r="E37" s="3">
        <v>4497.9632555131502</v>
      </c>
      <c r="F37" s="3">
        <v>2812.7360629787199</v>
      </c>
      <c r="G37" s="3">
        <v>1718.4226909659001</v>
      </c>
      <c r="H37" s="3">
        <v>2127.0952555119302</v>
      </c>
      <c r="I37" s="3">
        <v>2256.2050283467001</v>
      </c>
    </row>
    <row r="38" spans="1:9" x14ac:dyDescent="0.25">
      <c r="A38" s="3" t="s">
        <v>171</v>
      </c>
      <c r="B38" s="3" t="s">
        <v>94</v>
      </c>
      <c r="C38" s="3">
        <v>1745.0327431522201</v>
      </c>
      <c r="D38" s="3">
        <v>2346.5635661198899</v>
      </c>
      <c r="E38" s="3">
        <v>4590.09743628249</v>
      </c>
      <c r="F38" s="3">
        <v>2949.7552494649499</v>
      </c>
      <c r="G38" s="3">
        <v>2425.8596265608198</v>
      </c>
      <c r="H38" s="3">
        <v>3530.68307838582</v>
      </c>
      <c r="I38" s="3">
        <v>2611.5936467920201</v>
      </c>
    </row>
    <row r="39" spans="1:9" x14ac:dyDescent="0.25">
      <c r="A39" s="3" t="s">
        <v>171</v>
      </c>
      <c r="B39" s="3" t="s">
        <v>95</v>
      </c>
      <c r="C39" s="3">
        <v>1134.5384048733199</v>
      </c>
      <c r="D39" s="3">
        <v>1781.3624541971899</v>
      </c>
      <c r="E39" s="3">
        <v>1102.5411002428</v>
      </c>
      <c r="F39" s="3">
        <v>1417.8147504757701</v>
      </c>
      <c r="G39" s="3">
        <v>915.98842787450099</v>
      </c>
      <c r="H39" s="3">
        <v>1815.60682977275</v>
      </c>
      <c r="I39" s="3">
        <v>1067.50032247371</v>
      </c>
    </row>
    <row r="40" spans="1:9" x14ac:dyDescent="0.25">
      <c r="A40" s="3" t="s">
        <v>171</v>
      </c>
      <c r="B40" s="3" t="s">
        <v>96</v>
      </c>
      <c r="C40" s="3">
        <v>2604.968391422</v>
      </c>
      <c r="D40" s="3">
        <v>2153.7441666357399</v>
      </c>
      <c r="E40" s="3">
        <v>4687.2110691258604</v>
      </c>
      <c r="F40" s="3">
        <v>2736.8659357009101</v>
      </c>
      <c r="G40" s="3">
        <v>2433.9665598312699</v>
      </c>
      <c r="H40" s="3">
        <v>3781.6328885709599</v>
      </c>
      <c r="I40" s="3">
        <v>2876.57178858215</v>
      </c>
    </row>
    <row r="41" spans="1:9" x14ac:dyDescent="0.25">
      <c r="A41" s="3" t="s">
        <v>171</v>
      </c>
      <c r="B41" s="3" t="s">
        <v>97</v>
      </c>
      <c r="C41" s="3">
        <v>517.18525586958503</v>
      </c>
      <c r="D41" s="3">
        <v>608.54860118153204</v>
      </c>
      <c r="E41" s="3">
        <v>341.04015962374598</v>
      </c>
      <c r="F41" s="3">
        <v>290.03048497996701</v>
      </c>
      <c r="G41" s="3">
        <v>618.06170134272702</v>
      </c>
      <c r="H41" s="3">
        <v>659.99212116509398</v>
      </c>
      <c r="I41" s="3">
        <v>304.67772500991299</v>
      </c>
    </row>
    <row r="42" spans="1:9" x14ac:dyDescent="0.25">
      <c r="A42" s="3" t="s">
        <v>171</v>
      </c>
      <c r="B42" s="3" t="s">
        <v>98</v>
      </c>
      <c r="C42" s="3">
        <v>509.99372078300701</v>
      </c>
      <c r="D42" s="3">
        <v>885.48273086868699</v>
      </c>
      <c r="E42" s="3">
        <v>495.09847505319601</v>
      </c>
      <c r="F42" s="3">
        <v>498.78170416104598</v>
      </c>
      <c r="G42" s="3">
        <v>393.419521630536</v>
      </c>
      <c r="H42" s="3">
        <v>742.86082141946304</v>
      </c>
      <c r="I42" s="3">
        <v>299.922991614789</v>
      </c>
    </row>
    <row r="45" spans="1:9" x14ac:dyDescent="0.25">
      <c r="A45" s="31" t="s">
        <v>79</v>
      </c>
      <c r="B45" s="31"/>
      <c r="C45" s="31"/>
      <c r="D45" s="31"/>
      <c r="E45" s="31"/>
      <c r="F45" s="31"/>
      <c r="G45" s="31"/>
      <c r="H45" s="31"/>
      <c r="I45" s="31"/>
    </row>
    <row r="46" spans="1:9" x14ac:dyDescent="0.25">
      <c r="A46" s="4" t="s">
        <v>64</v>
      </c>
      <c r="B46" s="4" t="s">
        <v>5</v>
      </c>
      <c r="C46" s="4" t="s">
        <v>65</v>
      </c>
      <c r="D46" s="4" t="s">
        <v>66</v>
      </c>
      <c r="E46" s="4" t="s">
        <v>67</v>
      </c>
      <c r="F46" s="4" t="s">
        <v>68</v>
      </c>
      <c r="G46" s="4" t="s">
        <v>69</v>
      </c>
      <c r="H46" s="4" t="s">
        <v>70</v>
      </c>
      <c r="I46" s="4" t="s">
        <v>72</v>
      </c>
    </row>
    <row r="47" spans="1:9" x14ac:dyDescent="0.25">
      <c r="A47" s="3" t="s">
        <v>171</v>
      </c>
      <c r="B47" s="3" t="s">
        <v>83</v>
      </c>
      <c r="C47" s="3">
        <v>45780</v>
      </c>
      <c r="D47" s="3">
        <v>50150</v>
      </c>
      <c r="E47" s="3">
        <v>53932</v>
      </c>
      <c r="F47" s="3">
        <v>59366</v>
      </c>
      <c r="G47" s="3">
        <v>63591</v>
      </c>
      <c r="H47" s="3">
        <v>69753</v>
      </c>
      <c r="I47" s="3">
        <v>78791</v>
      </c>
    </row>
    <row r="48" spans="1:9" x14ac:dyDescent="0.25">
      <c r="A48" s="3" t="s">
        <v>171</v>
      </c>
      <c r="B48" s="3" t="s">
        <v>84</v>
      </c>
      <c r="C48" s="3">
        <v>67658</v>
      </c>
      <c r="D48" s="3">
        <v>72261</v>
      </c>
      <c r="E48" s="3">
        <v>78150</v>
      </c>
      <c r="F48" s="3">
        <v>84369</v>
      </c>
      <c r="G48" s="3">
        <v>93950</v>
      </c>
      <c r="H48" s="3">
        <v>91459</v>
      </c>
      <c r="I48" s="3">
        <v>119094</v>
      </c>
    </row>
    <row r="49" spans="1:9" x14ac:dyDescent="0.25">
      <c r="A49" s="3" t="s">
        <v>171</v>
      </c>
      <c r="B49" s="3" t="s">
        <v>85</v>
      </c>
      <c r="C49" s="3">
        <v>120879</v>
      </c>
      <c r="D49" s="3">
        <v>126135</v>
      </c>
      <c r="E49" s="3">
        <v>138711</v>
      </c>
      <c r="F49" s="3">
        <v>144937</v>
      </c>
      <c r="G49" s="3">
        <v>166425</v>
      </c>
      <c r="H49" s="3">
        <v>181714</v>
      </c>
      <c r="I49" s="3">
        <v>229092</v>
      </c>
    </row>
    <row r="50" spans="1:9" x14ac:dyDescent="0.25">
      <c r="A50" s="3" t="s">
        <v>171</v>
      </c>
      <c r="B50" s="3" t="s">
        <v>86</v>
      </c>
      <c r="C50" s="3">
        <v>66295</v>
      </c>
      <c r="D50" s="3">
        <v>70061</v>
      </c>
      <c r="E50" s="3">
        <v>77297</v>
      </c>
      <c r="F50" s="3">
        <v>77713</v>
      </c>
      <c r="G50" s="3">
        <v>82335</v>
      </c>
      <c r="H50" s="3">
        <v>88707</v>
      </c>
      <c r="I50" s="3">
        <v>106399</v>
      </c>
    </row>
    <row r="51" spans="1:9" x14ac:dyDescent="0.25">
      <c r="A51" s="3" t="s">
        <v>171</v>
      </c>
      <c r="B51" s="3" t="s">
        <v>87</v>
      </c>
      <c r="C51" s="3">
        <v>166026</v>
      </c>
      <c r="D51" s="3">
        <v>193061</v>
      </c>
      <c r="E51" s="3">
        <v>196576</v>
      </c>
      <c r="F51" s="3">
        <v>201827</v>
      </c>
      <c r="G51" s="3">
        <v>224594</v>
      </c>
      <c r="H51" s="3">
        <v>227902</v>
      </c>
      <c r="I51" s="3">
        <v>306679</v>
      </c>
    </row>
    <row r="52" spans="1:9" x14ac:dyDescent="0.25">
      <c r="A52" s="3" t="s">
        <v>171</v>
      </c>
      <c r="B52" s="3" t="s">
        <v>88</v>
      </c>
      <c r="C52" s="3">
        <v>444655</v>
      </c>
      <c r="D52" s="3">
        <v>490776</v>
      </c>
      <c r="E52" s="3">
        <v>532945</v>
      </c>
      <c r="F52" s="3">
        <v>546141</v>
      </c>
      <c r="G52" s="3">
        <v>590310</v>
      </c>
      <c r="H52" s="3">
        <v>604846</v>
      </c>
      <c r="I52" s="3">
        <v>693942</v>
      </c>
    </row>
    <row r="53" spans="1:9" x14ac:dyDescent="0.25">
      <c r="A53" s="3" t="s">
        <v>171</v>
      </c>
      <c r="B53" s="3" t="s">
        <v>89</v>
      </c>
      <c r="C53" s="3">
        <v>1698597</v>
      </c>
      <c r="D53" s="3">
        <v>1844813</v>
      </c>
      <c r="E53" s="3">
        <v>1948398</v>
      </c>
      <c r="F53" s="3">
        <v>2082119</v>
      </c>
      <c r="G53" s="3">
        <v>2133021</v>
      </c>
      <c r="H53" s="3">
        <v>2211769</v>
      </c>
      <c r="I53" s="3">
        <v>2759767</v>
      </c>
    </row>
    <row r="54" spans="1:9" x14ac:dyDescent="0.25">
      <c r="A54" s="3" t="s">
        <v>171</v>
      </c>
      <c r="B54" s="3" t="s">
        <v>90</v>
      </c>
      <c r="C54" s="3">
        <v>221496</v>
      </c>
      <c r="D54" s="3">
        <v>241782</v>
      </c>
      <c r="E54" s="3">
        <v>257049</v>
      </c>
      <c r="F54" s="3">
        <v>271946</v>
      </c>
      <c r="G54" s="3">
        <v>289280</v>
      </c>
      <c r="H54" s="3">
        <v>300363</v>
      </c>
      <c r="I54" s="3">
        <v>357309</v>
      </c>
    </row>
    <row r="55" spans="1:9" x14ac:dyDescent="0.25">
      <c r="A55" s="3" t="s">
        <v>171</v>
      </c>
      <c r="B55" s="3" t="s">
        <v>91</v>
      </c>
      <c r="C55" s="3">
        <v>248512</v>
      </c>
      <c r="D55" s="3">
        <v>289200</v>
      </c>
      <c r="E55" s="3">
        <v>289005</v>
      </c>
      <c r="F55" s="3">
        <v>321172</v>
      </c>
      <c r="G55" s="3">
        <v>334332</v>
      </c>
      <c r="H55" s="3">
        <v>347086</v>
      </c>
      <c r="I55" s="3">
        <v>419230</v>
      </c>
    </row>
    <row r="56" spans="1:9" x14ac:dyDescent="0.25">
      <c r="A56" s="3" t="s">
        <v>171</v>
      </c>
      <c r="B56" s="3" t="s">
        <v>92</v>
      </c>
      <c r="C56" s="3"/>
      <c r="D56" s="3"/>
      <c r="E56" s="3"/>
      <c r="F56" s="3"/>
      <c r="G56" s="3"/>
      <c r="H56" s="3">
        <v>159813</v>
      </c>
      <c r="I56" s="3">
        <v>191491</v>
      </c>
    </row>
    <row r="57" spans="1:9" x14ac:dyDescent="0.25">
      <c r="A57" s="3" t="s">
        <v>171</v>
      </c>
      <c r="B57" s="3" t="s">
        <v>93</v>
      </c>
      <c r="C57" s="3">
        <v>511295</v>
      </c>
      <c r="D57" s="3">
        <v>556470</v>
      </c>
      <c r="E57" s="3">
        <v>570598</v>
      </c>
      <c r="F57" s="3">
        <v>607127</v>
      </c>
      <c r="G57" s="3">
        <v>652538</v>
      </c>
      <c r="H57" s="3">
        <v>524656</v>
      </c>
      <c r="I57" s="3">
        <v>579685</v>
      </c>
    </row>
    <row r="58" spans="1:9" x14ac:dyDescent="0.25">
      <c r="A58" s="3" t="s">
        <v>171</v>
      </c>
      <c r="B58" s="3" t="s">
        <v>94</v>
      </c>
      <c r="C58" s="3">
        <v>245649</v>
      </c>
      <c r="D58" s="3">
        <v>265001</v>
      </c>
      <c r="E58" s="3">
        <v>273340</v>
      </c>
      <c r="F58" s="3">
        <v>294502</v>
      </c>
      <c r="G58" s="3">
        <v>306950</v>
      </c>
      <c r="H58" s="3">
        <v>322947</v>
      </c>
      <c r="I58" s="3">
        <v>363167</v>
      </c>
    </row>
    <row r="59" spans="1:9" x14ac:dyDescent="0.25">
      <c r="A59" s="3" t="s">
        <v>171</v>
      </c>
      <c r="B59" s="3" t="s">
        <v>95</v>
      </c>
      <c r="C59" s="3">
        <v>98240</v>
      </c>
      <c r="D59" s="3">
        <v>110408</v>
      </c>
      <c r="E59" s="3">
        <v>114066</v>
      </c>
      <c r="F59" s="3">
        <v>122315</v>
      </c>
      <c r="G59" s="3">
        <v>126234</v>
      </c>
      <c r="H59" s="3">
        <v>130142</v>
      </c>
      <c r="I59" s="3">
        <v>146908</v>
      </c>
    </row>
    <row r="60" spans="1:9" x14ac:dyDescent="0.25">
      <c r="A60" s="3" t="s">
        <v>171</v>
      </c>
      <c r="B60" s="3" t="s">
        <v>96</v>
      </c>
      <c r="C60" s="3">
        <v>214423</v>
      </c>
      <c r="D60" s="3">
        <v>229584</v>
      </c>
      <c r="E60" s="3">
        <v>245376</v>
      </c>
      <c r="F60" s="3">
        <v>260743</v>
      </c>
      <c r="G60" s="3">
        <v>272510</v>
      </c>
      <c r="H60" s="3">
        <v>283842</v>
      </c>
      <c r="I60" s="3">
        <v>325000</v>
      </c>
    </row>
    <row r="61" spans="1:9" x14ac:dyDescent="0.25">
      <c r="A61" s="3" t="s">
        <v>171</v>
      </c>
      <c r="B61" s="3" t="s">
        <v>97</v>
      </c>
      <c r="C61" s="3">
        <v>27690</v>
      </c>
      <c r="D61" s="3">
        <v>30504</v>
      </c>
      <c r="E61" s="3">
        <v>32339</v>
      </c>
      <c r="F61" s="3">
        <v>33590</v>
      </c>
      <c r="G61" s="3">
        <v>35236</v>
      </c>
      <c r="H61" s="3">
        <v>37060</v>
      </c>
      <c r="I61" s="3">
        <v>40340</v>
      </c>
    </row>
    <row r="62" spans="1:9" x14ac:dyDescent="0.25">
      <c r="A62" s="3" t="s">
        <v>171</v>
      </c>
      <c r="B62" s="3" t="s">
        <v>98</v>
      </c>
      <c r="C62" s="3">
        <v>47264</v>
      </c>
      <c r="D62" s="3">
        <v>50287</v>
      </c>
      <c r="E62" s="3">
        <v>53311</v>
      </c>
      <c r="F62" s="3">
        <v>51592</v>
      </c>
      <c r="G62" s="3">
        <v>58177</v>
      </c>
      <c r="H62" s="3">
        <v>58100</v>
      </c>
      <c r="I62" s="3">
        <v>69256</v>
      </c>
    </row>
    <row r="65" spans="1:9" x14ac:dyDescent="0.25">
      <c r="A65" s="31" t="s">
        <v>80</v>
      </c>
      <c r="B65" s="31"/>
      <c r="C65" s="31"/>
      <c r="D65" s="31"/>
      <c r="E65" s="31"/>
      <c r="F65" s="31"/>
      <c r="G65" s="31"/>
      <c r="H65" s="31"/>
      <c r="I65" s="31"/>
    </row>
    <row r="66" spans="1:9" x14ac:dyDescent="0.25">
      <c r="A66" s="4" t="s">
        <v>64</v>
      </c>
      <c r="B66" s="4" t="s">
        <v>5</v>
      </c>
      <c r="C66" s="4" t="s">
        <v>65</v>
      </c>
      <c r="D66" s="4" t="s">
        <v>66</v>
      </c>
      <c r="E66" s="4" t="s">
        <v>67</v>
      </c>
      <c r="F66" s="4" t="s">
        <v>68</v>
      </c>
      <c r="G66" s="4" t="s">
        <v>69</v>
      </c>
      <c r="H66" s="4" t="s">
        <v>70</v>
      </c>
      <c r="I66" s="4" t="s">
        <v>72</v>
      </c>
    </row>
    <row r="67" spans="1:9" x14ac:dyDescent="0.25">
      <c r="A67" s="3" t="s">
        <v>171</v>
      </c>
      <c r="B67" s="3" t="s">
        <v>83</v>
      </c>
      <c r="C67" s="3">
        <v>464</v>
      </c>
      <c r="D67" s="3">
        <v>555</v>
      </c>
      <c r="E67" s="3">
        <v>2020</v>
      </c>
      <c r="F67" s="3">
        <v>2358</v>
      </c>
      <c r="G67" s="3">
        <v>761</v>
      </c>
      <c r="H67" s="3">
        <v>2341</v>
      </c>
      <c r="I67" s="3">
        <v>2456</v>
      </c>
    </row>
    <row r="68" spans="1:9" x14ac:dyDescent="0.25">
      <c r="A68" s="3" t="s">
        <v>171</v>
      </c>
      <c r="B68" s="3" t="s">
        <v>84</v>
      </c>
      <c r="C68" s="3">
        <v>1164</v>
      </c>
      <c r="D68" s="3">
        <v>1165</v>
      </c>
      <c r="E68" s="3">
        <v>3447</v>
      </c>
      <c r="F68" s="3">
        <v>2612</v>
      </c>
      <c r="G68" s="3">
        <v>2374</v>
      </c>
      <c r="H68" s="3">
        <v>2671</v>
      </c>
      <c r="I68" s="3">
        <v>2618</v>
      </c>
    </row>
    <row r="69" spans="1:9" x14ac:dyDescent="0.25">
      <c r="A69" s="3" t="s">
        <v>171</v>
      </c>
      <c r="B69" s="3" t="s">
        <v>85</v>
      </c>
      <c r="C69" s="3">
        <v>1694</v>
      </c>
      <c r="D69" s="3">
        <v>1709</v>
      </c>
      <c r="E69" s="3">
        <v>3559</v>
      </c>
      <c r="F69" s="3">
        <v>2034</v>
      </c>
      <c r="G69" s="3">
        <v>1829</v>
      </c>
      <c r="H69" s="3">
        <v>2370</v>
      </c>
      <c r="I69" s="3">
        <v>2868</v>
      </c>
    </row>
    <row r="70" spans="1:9" x14ac:dyDescent="0.25">
      <c r="A70" s="3" t="s">
        <v>171</v>
      </c>
      <c r="B70" s="3" t="s">
        <v>86</v>
      </c>
      <c r="C70" s="3">
        <v>1646</v>
      </c>
      <c r="D70" s="3">
        <v>1455</v>
      </c>
      <c r="E70" s="3">
        <v>2642</v>
      </c>
      <c r="F70" s="3">
        <v>2158</v>
      </c>
      <c r="G70" s="3">
        <v>3805</v>
      </c>
      <c r="H70" s="3">
        <v>2045</v>
      </c>
      <c r="I70" s="3">
        <v>3018</v>
      </c>
    </row>
    <row r="71" spans="1:9" x14ac:dyDescent="0.25">
      <c r="A71" s="3" t="s">
        <v>171</v>
      </c>
      <c r="B71" s="3" t="s">
        <v>87</v>
      </c>
      <c r="C71" s="3">
        <v>2997</v>
      </c>
      <c r="D71" s="3">
        <v>2972</v>
      </c>
      <c r="E71" s="3">
        <v>2283</v>
      </c>
      <c r="F71" s="3">
        <v>2918</v>
      </c>
      <c r="G71" s="3">
        <v>3645</v>
      </c>
      <c r="H71" s="3">
        <v>2939</v>
      </c>
      <c r="I71" s="3">
        <v>2877</v>
      </c>
    </row>
    <row r="72" spans="1:9" x14ac:dyDescent="0.25">
      <c r="A72" s="3" t="s">
        <v>171</v>
      </c>
      <c r="B72" s="3" t="s">
        <v>88</v>
      </c>
      <c r="C72" s="3">
        <v>7396</v>
      </c>
      <c r="D72" s="3">
        <v>7733</v>
      </c>
      <c r="E72" s="3">
        <v>4463</v>
      </c>
      <c r="F72" s="3">
        <v>6288</v>
      </c>
      <c r="G72" s="3">
        <v>8832</v>
      </c>
      <c r="H72" s="3">
        <v>6362</v>
      </c>
      <c r="I72" s="3">
        <v>7222</v>
      </c>
    </row>
    <row r="73" spans="1:9" x14ac:dyDescent="0.25">
      <c r="A73" s="3" t="s">
        <v>171</v>
      </c>
      <c r="B73" s="3" t="s">
        <v>89</v>
      </c>
      <c r="C73" s="3">
        <v>13132</v>
      </c>
      <c r="D73" s="3">
        <v>13020</v>
      </c>
      <c r="E73" s="3">
        <v>7372</v>
      </c>
      <c r="F73" s="3">
        <v>10304</v>
      </c>
      <c r="G73" s="3">
        <v>16839</v>
      </c>
      <c r="H73" s="3">
        <v>12581</v>
      </c>
      <c r="I73" s="3">
        <v>12673</v>
      </c>
    </row>
    <row r="74" spans="1:9" x14ac:dyDescent="0.25">
      <c r="A74" s="3" t="s">
        <v>171</v>
      </c>
      <c r="B74" s="3" t="s">
        <v>90</v>
      </c>
      <c r="C74" s="3">
        <v>6524</v>
      </c>
      <c r="D74" s="3">
        <v>6258</v>
      </c>
      <c r="E74" s="3">
        <v>3477</v>
      </c>
      <c r="F74" s="3">
        <v>4911</v>
      </c>
      <c r="G74" s="3">
        <v>6975</v>
      </c>
      <c r="H74" s="3">
        <v>5051</v>
      </c>
      <c r="I74" s="3">
        <v>4922</v>
      </c>
    </row>
    <row r="75" spans="1:9" x14ac:dyDescent="0.25">
      <c r="A75" s="3" t="s">
        <v>171</v>
      </c>
      <c r="B75" s="3" t="s">
        <v>91</v>
      </c>
      <c r="C75" s="3">
        <v>5829</v>
      </c>
      <c r="D75" s="3">
        <v>6212</v>
      </c>
      <c r="E75" s="3">
        <v>4602</v>
      </c>
      <c r="F75" s="3">
        <v>4485</v>
      </c>
      <c r="G75" s="3">
        <v>5525</v>
      </c>
      <c r="H75" s="3">
        <v>4934</v>
      </c>
      <c r="I75" s="3">
        <v>5068</v>
      </c>
    </row>
    <row r="76" spans="1:9" x14ac:dyDescent="0.25">
      <c r="A76" s="3" t="s">
        <v>171</v>
      </c>
      <c r="B76" s="3" t="s">
        <v>92</v>
      </c>
      <c r="C76" s="3"/>
      <c r="D76" s="3"/>
      <c r="E76" s="3"/>
      <c r="F76" s="3"/>
      <c r="G76" s="3"/>
      <c r="H76" s="3">
        <v>2751</v>
      </c>
      <c r="I76" s="3">
        <v>3276</v>
      </c>
    </row>
    <row r="77" spans="1:9" x14ac:dyDescent="0.25">
      <c r="A77" s="3" t="s">
        <v>171</v>
      </c>
      <c r="B77" s="3" t="s">
        <v>93</v>
      </c>
      <c r="C77" s="3">
        <v>10935</v>
      </c>
      <c r="D77" s="3">
        <v>11489</v>
      </c>
      <c r="E77" s="3">
        <v>5511</v>
      </c>
      <c r="F77" s="3">
        <v>9328</v>
      </c>
      <c r="G77" s="3">
        <v>11199</v>
      </c>
      <c r="H77" s="3">
        <v>6899</v>
      </c>
      <c r="I77" s="3">
        <v>6959</v>
      </c>
    </row>
    <row r="78" spans="1:9" x14ac:dyDescent="0.25">
      <c r="A78" s="3" t="s">
        <v>171</v>
      </c>
      <c r="B78" s="3" t="s">
        <v>94</v>
      </c>
      <c r="C78" s="3">
        <v>6741</v>
      </c>
      <c r="D78" s="3">
        <v>6167</v>
      </c>
      <c r="E78" s="3">
        <v>3860</v>
      </c>
      <c r="F78" s="3">
        <v>5347</v>
      </c>
      <c r="G78" s="3">
        <v>6973</v>
      </c>
      <c r="H78" s="3">
        <v>5072</v>
      </c>
      <c r="I78" s="3">
        <v>4862</v>
      </c>
    </row>
    <row r="79" spans="1:9" x14ac:dyDescent="0.25">
      <c r="A79" s="3" t="s">
        <v>171</v>
      </c>
      <c r="B79" s="3" t="s">
        <v>95</v>
      </c>
      <c r="C79" s="3">
        <v>2406</v>
      </c>
      <c r="D79" s="3">
        <v>2445</v>
      </c>
      <c r="E79" s="3">
        <v>4290</v>
      </c>
      <c r="F79" s="3">
        <v>3607</v>
      </c>
      <c r="G79" s="3">
        <v>3342</v>
      </c>
      <c r="H79" s="3">
        <v>3340</v>
      </c>
      <c r="I79" s="3">
        <v>3829</v>
      </c>
    </row>
    <row r="80" spans="1:9" x14ac:dyDescent="0.25">
      <c r="A80" s="3" t="s">
        <v>171</v>
      </c>
      <c r="B80" s="3" t="s">
        <v>96</v>
      </c>
      <c r="C80" s="3">
        <v>6096</v>
      </c>
      <c r="D80" s="3">
        <v>5354</v>
      </c>
      <c r="E80" s="3">
        <v>4323</v>
      </c>
      <c r="F80" s="3">
        <v>4030</v>
      </c>
      <c r="G80" s="3">
        <v>6149</v>
      </c>
      <c r="H80" s="3">
        <v>4090</v>
      </c>
      <c r="I80" s="3">
        <v>3896</v>
      </c>
    </row>
    <row r="81" spans="1:9" x14ac:dyDescent="0.25">
      <c r="A81" s="3" t="s">
        <v>171</v>
      </c>
      <c r="B81" s="3" t="s">
        <v>97</v>
      </c>
      <c r="C81" s="3">
        <v>1156</v>
      </c>
      <c r="D81" s="3">
        <v>1063</v>
      </c>
      <c r="E81" s="3">
        <v>2829</v>
      </c>
      <c r="F81" s="3">
        <v>1849</v>
      </c>
      <c r="G81" s="3">
        <v>1140</v>
      </c>
      <c r="H81" s="3">
        <v>1781</v>
      </c>
      <c r="I81" s="3">
        <v>1436</v>
      </c>
    </row>
    <row r="82" spans="1:9" x14ac:dyDescent="0.25">
      <c r="A82" s="3" t="s">
        <v>171</v>
      </c>
      <c r="B82" s="3" t="s">
        <v>98</v>
      </c>
      <c r="C82" s="3">
        <v>976</v>
      </c>
      <c r="D82" s="3">
        <v>754</v>
      </c>
      <c r="E82" s="3">
        <v>1576</v>
      </c>
      <c r="F82" s="3">
        <v>1886</v>
      </c>
      <c r="G82" s="3">
        <v>1866</v>
      </c>
      <c r="H82" s="3">
        <v>2271</v>
      </c>
      <c r="I82" s="3">
        <v>1951</v>
      </c>
    </row>
  </sheetData>
  <mergeCells count="4">
    <mergeCell ref="A5:I5"/>
    <mergeCell ref="A25:I25"/>
    <mergeCell ref="A45:I45"/>
    <mergeCell ref="A65:I65"/>
  </mergeCells>
  <pageMargins left="0.7" right="0.7" top="0.75" bottom="0.75" header="0.3" footer="0.3"/>
  <pageSetup paperSize="9" orientation="portrait" horizontalDpi="300" verticalDpi="30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I22"/>
  <sheetViews>
    <sheetView workbookViewId="0"/>
  </sheetViews>
  <sheetFormatPr baseColWidth="10" defaultColWidth="11.42578125" defaultRowHeight="15" x14ac:dyDescent="0.25"/>
  <cols>
    <col min="1" max="1" width="11.140625" bestFit="1" customWidth="1"/>
    <col min="2" max="2" width="12.42578125" bestFit="1" customWidth="1"/>
  </cols>
  <sheetData>
    <row r="1" spans="1:9" x14ac:dyDescent="0.25">
      <c r="A1" s="5" t="str">
        <f>HYPERLINK("#'Indice'!A1", "Indice")</f>
        <v>Indice</v>
      </c>
    </row>
    <row r="2" spans="1:9" x14ac:dyDescent="0.25">
      <c r="A2" s="15" t="s">
        <v>172</v>
      </c>
    </row>
    <row r="3" spans="1:9" x14ac:dyDescent="0.25">
      <c r="A3" s="8" t="s">
        <v>156</v>
      </c>
    </row>
    <row r="5" spans="1:9" x14ac:dyDescent="0.25">
      <c r="A5" s="31" t="s">
        <v>63</v>
      </c>
      <c r="B5" s="31"/>
      <c r="C5" s="31"/>
      <c r="D5" s="31"/>
      <c r="E5" s="31"/>
      <c r="F5" s="31"/>
      <c r="G5" s="31"/>
      <c r="H5" s="31"/>
      <c r="I5" s="31"/>
    </row>
    <row r="6" spans="1:9" x14ac:dyDescent="0.25">
      <c r="A6" s="4" t="s">
        <v>64</v>
      </c>
      <c r="B6" s="4" t="s">
        <v>5</v>
      </c>
      <c r="C6" s="4" t="s">
        <v>65</v>
      </c>
      <c r="D6" s="4" t="s">
        <v>66</v>
      </c>
      <c r="E6" s="4" t="s">
        <v>67</v>
      </c>
      <c r="F6" s="4" t="s">
        <v>68</v>
      </c>
      <c r="G6" s="4" t="s">
        <v>69</v>
      </c>
      <c r="H6" s="4" t="s">
        <v>70</v>
      </c>
      <c r="I6" s="4" t="s">
        <v>72</v>
      </c>
    </row>
    <row r="7" spans="1:9" x14ac:dyDescent="0.25">
      <c r="A7" s="3" t="s">
        <v>173</v>
      </c>
      <c r="B7" s="3" t="s">
        <v>74</v>
      </c>
      <c r="C7" s="3">
        <v>1426674</v>
      </c>
      <c r="D7" s="3">
        <v>1449395</v>
      </c>
      <c r="E7" s="3">
        <v>1502841</v>
      </c>
      <c r="F7" s="3">
        <v>1262365</v>
      </c>
      <c r="G7" s="3">
        <v>1242316</v>
      </c>
      <c r="H7" s="3">
        <v>1326430</v>
      </c>
      <c r="I7" s="3">
        <v>1356012</v>
      </c>
    </row>
    <row r="10" spans="1:9" x14ac:dyDescent="0.25">
      <c r="A10" s="31" t="s">
        <v>78</v>
      </c>
      <c r="B10" s="31"/>
      <c r="C10" s="31"/>
      <c r="D10" s="31"/>
      <c r="E10" s="31"/>
      <c r="F10" s="31"/>
      <c r="G10" s="31"/>
      <c r="H10" s="31"/>
      <c r="I10" s="31"/>
    </row>
    <row r="11" spans="1:9" x14ac:dyDescent="0.25">
      <c r="A11" s="4" t="s">
        <v>64</v>
      </c>
      <c r="B11" s="4" t="s">
        <v>5</v>
      </c>
      <c r="C11" s="4" t="s">
        <v>65</v>
      </c>
      <c r="D11" s="4" t="s">
        <v>66</v>
      </c>
      <c r="E11" s="4" t="s">
        <v>67</v>
      </c>
      <c r="F11" s="4" t="s">
        <v>68</v>
      </c>
      <c r="G11" s="4" t="s">
        <v>69</v>
      </c>
      <c r="H11" s="4" t="s">
        <v>70</v>
      </c>
      <c r="I11" s="4" t="s">
        <v>72</v>
      </c>
    </row>
    <row r="12" spans="1:9" x14ac:dyDescent="0.25">
      <c r="A12" s="3" t="s">
        <v>173</v>
      </c>
      <c r="B12" s="3" t="s">
        <v>74</v>
      </c>
      <c r="C12" s="3">
        <v>20986.404042321901</v>
      </c>
      <c r="D12" s="3">
        <v>22529.134349974101</v>
      </c>
      <c r="E12" s="3">
        <v>37942.552931305101</v>
      </c>
      <c r="F12" s="3">
        <v>24829.781979305601</v>
      </c>
      <c r="G12" s="3">
        <v>19371.5850390218</v>
      </c>
      <c r="H12" s="3">
        <v>22007.437559701601</v>
      </c>
      <c r="I12" s="3">
        <v>17033.1069580925</v>
      </c>
    </row>
    <row r="15" spans="1:9" x14ac:dyDescent="0.25">
      <c r="A15" s="31" t="s">
        <v>79</v>
      </c>
      <c r="B15" s="31"/>
      <c r="C15" s="31"/>
      <c r="D15" s="31"/>
      <c r="E15" s="31"/>
      <c r="F15" s="31"/>
      <c r="G15" s="31"/>
      <c r="H15" s="31"/>
      <c r="I15" s="31"/>
    </row>
    <row r="16" spans="1:9" x14ac:dyDescent="0.25">
      <c r="A16" s="4" t="s">
        <v>64</v>
      </c>
      <c r="B16" s="4" t="s">
        <v>5</v>
      </c>
      <c r="C16" s="4" t="s">
        <v>65</v>
      </c>
      <c r="D16" s="4" t="s">
        <v>66</v>
      </c>
      <c r="E16" s="4" t="s">
        <v>67</v>
      </c>
      <c r="F16" s="4" t="s">
        <v>68</v>
      </c>
      <c r="G16" s="4" t="s">
        <v>69</v>
      </c>
      <c r="H16" s="4" t="s">
        <v>70</v>
      </c>
      <c r="I16" s="4" t="s">
        <v>72</v>
      </c>
    </row>
    <row r="17" spans="1:9" x14ac:dyDescent="0.25">
      <c r="A17" s="3" t="s">
        <v>173</v>
      </c>
      <c r="B17" s="3" t="s">
        <v>74</v>
      </c>
      <c r="C17" s="3">
        <v>4334465</v>
      </c>
      <c r="D17" s="3">
        <v>4673500</v>
      </c>
      <c r="E17" s="3">
        <v>4932179</v>
      </c>
      <c r="F17" s="3">
        <v>5209150</v>
      </c>
      <c r="G17" s="3">
        <v>5470901</v>
      </c>
      <c r="H17" s="3">
        <v>5697181</v>
      </c>
      <c r="I17" s="3">
        <v>6824380</v>
      </c>
    </row>
    <row r="20" spans="1:9" x14ac:dyDescent="0.25">
      <c r="A20" s="31" t="s">
        <v>80</v>
      </c>
      <c r="B20" s="31"/>
      <c r="C20" s="31"/>
      <c r="D20" s="31"/>
      <c r="E20" s="31"/>
      <c r="F20" s="31"/>
      <c r="G20" s="31"/>
      <c r="H20" s="31"/>
      <c r="I20" s="31"/>
    </row>
    <row r="21" spans="1:9" x14ac:dyDescent="0.25">
      <c r="A21" s="4" t="s">
        <v>64</v>
      </c>
      <c r="B21" s="4" t="s">
        <v>5</v>
      </c>
      <c r="C21" s="4" t="s">
        <v>65</v>
      </c>
      <c r="D21" s="4" t="s">
        <v>66</v>
      </c>
      <c r="E21" s="4" t="s">
        <v>67</v>
      </c>
      <c r="F21" s="4" t="s">
        <v>68</v>
      </c>
      <c r="G21" s="4" t="s">
        <v>69</v>
      </c>
      <c r="H21" s="4" t="s">
        <v>70</v>
      </c>
      <c r="I21" s="4" t="s">
        <v>72</v>
      </c>
    </row>
    <row r="22" spans="1:9" x14ac:dyDescent="0.25">
      <c r="A22" s="3" t="s">
        <v>173</v>
      </c>
      <c r="B22" s="3" t="s">
        <v>74</v>
      </c>
      <c r="C22" s="3">
        <v>72465</v>
      </c>
      <c r="D22" s="3">
        <v>70118</v>
      </c>
      <c r="E22" s="3">
        <v>57499</v>
      </c>
      <c r="F22" s="3">
        <v>64833</v>
      </c>
      <c r="G22" s="3">
        <v>82020</v>
      </c>
      <c r="H22" s="3">
        <v>68287</v>
      </c>
      <c r="I22" s="3">
        <v>70466</v>
      </c>
    </row>
  </sheetData>
  <mergeCells count="4">
    <mergeCell ref="A5:I5"/>
    <mergeCell ref="A10:I10"/>
    <mergeCell ref="A15:I15"/>
    <mergeCell ref="A20:I20"/>
  </mergeCells>
  <pageMargins left="0.7" right="0.7" top="0.75" bottom="0.75" header="0.3" footer="0.3"/>
  <pageSetup paperSize="9" orientation="portrait" horizontalDpi="300" verticalDpi="30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I26"/>
  <sheetViews>
    <sheetView workbookViewId="0"/>
  </sheetViews>
  <sheetFormatPr baseColWidth="10" defaultColWidth="11.42578125" defaultRowHeight="15" x14ac:dyDescent="0.25"/>
  <cols>
    <col min="1" max="1" width="11.140625" bestFit="1" customWidth="1"/>
    <col min="2" max="2" width="12.42578125" bestFit="1" customWidth="1"/>
  </cols>
  <sheetData>
    <row r="1" spans="1:9" x14ac:dyDescent="0.25">
      <c r="A1" s="5" t="str">
        <f>HYPERLINK("#'Indice'!A1", "Indice")</f>
        <v>Indice</v>
      </c>
    </row>
    <row r="2" spans="1:9" x14ac:dyDescent="0.25">
      <c r="A2" s="15" t="s">
        <v>172</v>
      </c>
    </row>
    <row r="3" spans="1:9" x14ac:dyDescent="0.25">
      <c r="A3" s="8" t="s">
        <v>156</v>
      </c>
    </row>
    <row r="5" spans="1:9" x14ac:dyDescent="0.25">
      <c r="A5" s="31" t="s">
        <v>63</v>
      </c>
      <c r="B5" s="31"/>
      <c r="C5" s="31"/>
      <c r="D5" s="31"/>
      <c r="E5" s="31"/>
      <c r="F5" s="31"/>
      <c r="G5" s="31"/>
      <c r="H5" s="31"/>
      <c r="I5" s="31"/>
    </row>
    <row r="6" spans="1:9" x14ac:dyDescent="0.25">
      <c r="A6" s="4" t="s">
        <v>64</v>
      </c>
      <c r="B6" s="4" t="s">
        <v>5</v>
      </c>
      <c r="C6" s="4" t="s">
        <v>65</v>
      </c>
      <c r="D6" s="4" t="s">
        <v>66</v>
      </c>
      <c r="E6" s="4" t="s">
        <v>67</v>
      </c>
      <c r="F6" s="4" t="s">
        <v>68</v>
      </c>
      <c r="G6" s="4" t="s">
        <v>69</v>
      </c>
      <c r="H6" s="4" t="s">
        <v>70</v>
      </c>
      <c r="I6" s="4" t="s">
        <v>72</v>
      </c>
    </row>
    <row r="7" spans="1:9" x14ac:dyDescent="0.25">
      <c r="A7" s="3" t="s">
        <v>173</v>
      </c>
      <c r="B7" s="3" t="s">
        <v>81</v>
      </c>
      <c r="C7" s="3">
        <v>1084001</v>
      </c>
      <c r="D7" s="3">
        <v>1116383</v>
      </c>
      <c r="E7" s="3">
        <v>1165487</v>
      </c>
      <c r="F7" s="3">
        <v>962510</v>
      </c>
      <c r="G7" s="3">
        <v>974684</v>
      </c>
      <c r="H7" s="3">
        <v>1019355</v>
      </c>
      <c r="I7" s="3">
        <v>1087378</v>
      </c>
    </row>
    <row r="8" spans="1:9" x14ac:dyDescent="0.25">
      <c r="A8" s="3" t="s">
        <v>173</v>
      </c>
      <c r="B8" s="3" t="s">
        <v>82</v>
      </c>
      <c r="C8" s="3">
        <v>342673</v>
      </c>
      <c r="D8" s="3">
        <v>333012</v>
      </c>
      <c r="E8" s="3">
        <v>337354</v>
      </c>
      <c r="F8" s="3">
        <v>299855</v>
      </c>
      <c r="G8" s="3">
        <v>267632</v>
      </c>
      <c r="H8" s="3">
        <v>307075</v>
      </c>
      <c r="I8" s="3">
        <v>268634</v>
      </c>
    </row>
    <row r="11" spans="1:9" x14ac:dyDescent="0.25">
      <c r="A11" s="31" t="s">
        <v>78</v>
      </c>
      <c r="B11" s="31"/>
      <c r="C11" s="31"/>
      <c r="D11" s="31"/>
      <c r="E11" s="31"/>
      <c r="F11" s="31"/>
      <c r="G11" s="31"/>
      <c r="H11" s="31"/>
      <c r="I11" s="31"/>
    </row>
    <row r="12" spans="1:9" x14ac:dyDescent="0.25">
      <c r="A12" s="4" t="s">
        <v>64</v>
      </c>
      <c r="B12" s="4" t="s">
        <v>5</v>
      </c>
      <c r="C12" s="4" t="s">
        <v>65</v>
      </c>
      <c r="D12" s="4" t="s">
        <v>66</v>
      </c>
      <c r="E12" s="4" t="s">
        <v>67</v>
      </c>
      <c r="F12" s="4" t="s">
        <v>68</v>
      </c>
      <c r="G12" s="4" t="s">
        <v>69</v>
      </c>
      <c r="H12" s="4" t="s">
        <v>70</v>
      </c>
      <c r="I12" s="4" t="s">
        <v>72</v>
      </c>
    </row>
    <row r="13" spans="1:9" x14ac:dyDescent="0.25">
      <c r="A13" s="3" t="s">
        <v>173</v>
      </c>
      <c r="B13" s="3" t="s">
        <v>81</v>
      </c>
      <c r="C13" s="3">
        <v>20430.637443822401</v>
      </c>
      <c r="D13" s="3">
        <v>21130.608919019502</v>
      </c>
      <c r="E13" s="3">
        <v>36144.554729812902</v>
      </c>
      <c r="F13" s="3">
        <v>23619.539059626</v>
      </c>
      <c r="G13" s="3">
        <v>17775.993263016699</v>
      </c>
      <c r="H13" s="3">
        <v>20376.198227025099</v>
      </c>
      <c r="I13" s="3">
        <v>16232.536537034601</v>
      </c>
    </row>
    <row r="14" spans="1:9" x14ac:dyDescent="0.25">
      <c r="A14" s="3" t="s">
        <v>173</v>
      </c>
      <c r="B14" s="3" t="s">
        <v>82</v>
      </c>
      <c r="C14" s="3">
        <v>4797.7294907765099</v>
      </c>
      <c r="D14" s="3">
        <v>7814.0425690314096</v>
      </c>
      <c r="E14" s="3">
        <v>11541.5980838205</v>
      </c>
      <c r="F14" s="3">
        <v>7817.4014704791398</v>
      </c>
      <c r="G14" s="3">
        <v>7698.8551380864801</v>
      </c>
      <c r="H14" s="3">
        <v>8314.9175436165897</v>
      </c>
      <c r="I14" s="3">
        <v>5160.57072615582</v>
      </c>
    </row>
    <row r="17" spans="1:9" x14ac:dyDescent="0.25">
      <c r="A17" s="31" t="s">
        <v>79</v>
      </c>
      <c r="B17" s="31"/>
      <c r="C17" s="31"/>
      <c r="D17" s="31"/>
      <c r="E17" s="31"/>
      <c r="F17" s="31"/>
      <c r="G17" s="31"/>
      <c r="H17" s="31"/>
      <c r="I17" s="31"/>
    </row>
    <row r="18" spans="1:9" x14ac:dyDescent="0.25">
      <c r="A18" s="4" t="s">
        <v>64</v>
      </c>
      <c r="B18" s="4" t="s">
        <v>5</v>
      </c>
      <c r="C18" s="4" t="s">
        <v>65</v>
      </c>
      <c r="D18" s="4" t="s">
        <v>66</v>
      </c>
      <c r="E18" s="4" t="s">
        <v>67</v>
      </c>
      <c r="F18" s="4" t="s">
        <v>68</v>
      </c>
      <c r="G18" s="4" t="s">
        <v>69</v>
      </c>
      <c r="H18" s="4" t="s">
        <v>70</v>
      </c>
      <c r="I18" s="4" t="s">
        <v>72</v>
      </c>
    </row>
    <row r="19" spans="1:9" x14ac:dyDescent="0.25">
      <c r="A19" s="3" t="s">
        <v>173</v>
      </c>
      <c r="B19" s="3" t="s">
        <v>81</v>
      </c>
      <c r="C19" s="3">
        <v>3756358</v>
      </c>
      <c r="D19" s="3">
        <v>4064424</v>
      </c>
      <c r="E19" s="3">
        <v>4302843</v>
      </c>
      <c r="F19" s="3">
        <v>4555185</v>
      </c>
      <c r="G19" s="3">
        <v>4784109</v>
      </c>
      <c r="H19" s="3">
        <v>5008115</v>
      </c>
      <c r="I19" s="3">
        <v>6029813</v>
      </c>
    </row>
    <row r="20" spans="1:9" x14ac:dyDescent="0.25">
      <c r="A20" s="3" t="s">
        <v>173</v>
      </c>
      <c r="B20" s="3" t="s">
        <v>82</v>
      </c>
      <c r="C20" s="3">
        <v>578107</v>
      </c>
      <c r="D20" s="3">
        <v>609076</v>
      </c>
      <c r="E20" s="3">
        <v>629336</v>
      </c>
      <c r="F20" s="3">
        <v>653965</v>
      </c>
      <c r="G20" s="3">
        <v>686792</v>
      </c>
      <c r="H20" s="3">
        <v>689066</v>
      </c>
      <c r="I20" s="3">
        <v>794567</v>
      </c>
    </row>
    <row r="23" spans="1:9" x14ac:dyDescent="0.25">
      <c r="A23" s="31" t="s">
        <v>80</v>
      </c>
      <c r="B23" s="31"/>
      <c r="C23" s="31"/>
      <c r="D23" s="31"/>
      <c r="E23" s="31"/>
      <c r="F23" s="31"/>
      <c r="G23" s="31"/>
      <c r="H23" s="31"/>
      <c r="I23" s="31"/>
    </row>
    <row r="24" spans="1:9" x14ac:dyDescent="0.25">
      <c r="A24" s="4" t="s">
        <v>64</v>
      </c>
      <c r="B24" s="4" t="s">
        <v>5</v>
      </c>
      <c r="C24" s="4" t="s">
        <v>65</v>
      </c>
      <c r="D24" s="4" t="s">
        <v>66</v>
      </c>
      <c r="E24" s="4" t="s">
        <v>67</v>
      </c>
      <c r="F24" s="4" t="s">
        <v>68</v>
      </c>
      <c r="G24" s="4" t="s">
        <v>69</v>
      </c>
      <c r="H24" s="4" t="s">
        <v>70</v>
      </c>
      <c r="I24" s="4" t="s">
        <v>72</v>
      </c>
    </row>
    <row r="25" spans="1:9" x14ac:dyDescent="0.25">
      <c r="A25" s="3" t="s">
        <v>173</v>
      </c>
      <c r="B25" s="3" t="s">
        <v>81</v>
      </c>
      <c r="C25" s="3">
        <v>43972</v>
      </c>
      <c r="D25" s="3">
        <v>44072</v>
      </c>
      <c r="E25" s="3">
        <v>45133</v>
      </c>
      <c r="F25" s="3">
        <v>51819</v>
      </c>
      <c r="G25" s="3">
        <v>63289</v>
      </c>
      <c r="H25" s="3">
        <v>55036</v>
      </c>
      <c r="I25" s="3">
        <v>55690</v>
      </c>
    </row>
    <row r="26" spans="1:9" x14ac:dyDescent="0.25">
      <c r="A26" s="3" t="s">
        <v>173</v>
      </c>
      <c r="B26" s="3" t="s">
        <v>82</v>
      </c>
      <c r="C26" s="3">
        <v>28493</v>
      </c>
      <c r="D26" s="3">
        <v>26046</v>
      </c>
      <c r="E26" s="3">
        <v>12366</v>
      </c>
      <c r="F26" s="3">
        <v>13014</v>
      </c>
      <c r="G26" s="3">
        <v>18731</v>
      </c>
      <c r="H26" s="3">
        <v>13251</v>
      </c>
      <c r="I26" s="3">
        <v>14776</v>
      </c>
    </row>
  </sheetData>
  <mergeCells count="4">
    <mergeCell ref="A5:I5"/>
    <mergeCell ref="A11:I11"/>
    <mergeCell ref="A17:I17"/>
    <mergeCell ref="A23:I23"/>
  </mergeCells>
  <pageMargins left="0.7" right="0.7" top="0.75" bottom="0.75" header="0.3" footer="0.3"/>
  <pageSetup paperSize="9" orientation="portrait" horizontalDpi="300" verticalDpi="30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I82"/>
  <sheetViews>
    <sheetView workbookViewId="0"/>
  </sheetViews>
  <sheetFormatPr baseColWidth="10" defaultColWidth="11.42578125" defaultRowHeight="15" x14ac:dyDescent="0.25"/>
  <cols>
    <col min="1" max="1" width="11.140625" bestFit="1" customWidth="1"/>
    <col min="2" max="2" width="40.42578125" bestFit="1" customWidth="1"/>
  </cols>
  <sheetData>
    <row r="1" spans="1:9" x14ac:dyDescent="0.25">
      <c r="A1" s="5" t="str">
        <f>HYPERLINK("#'Indice'!A1", "Indice")</f>
        <v>Indice</v>
      </c>
    </row>
    <row r="2" spans="1:9" x14ac:dyDescent="0.25">
      <c r="A2" s="15" t="s">
        <v>172</v>
      </c>
    </row>
    <row r="3" spans="1:9" x14ac:dyDescent="0.25">
      <c r="A3" s="8" t="s">
        <v>156</v>
      </c>
    </row>
    <row r="5" spans="1:9" x14ac:dyDescent="0.25">
      <c r="A5" s="31" t="s">
        <v>63</v>
      </c>
      <c r="B5" s="31"/>
      <c r="C5" s="31"/>
      <c r="D5" s="31"/>
      <c r="E5" s="31"/>
      <c r="F5" s="31"/>
      <c r="G5" s="31"/>
      <c r="H5" s="31"/>
      <c r="I5" s="31"/>
    </row>
    <row r="6" spans="1:9" x14ac:dyDescent="0.25">
      <c r="A6" s="4" t="s">
        <v>64</v>
      </c>
      <c r="B6" s="4" t="s">
        <v>5</v>
      </c>
      <c r="C6" s="4" t="s">
        <v>65</v>
      </c>
      <c r="D6" s="4" t="s">
        <v>66</v>
      </c>
      <c r="E6" s="4" t="s">
        <v>67</v>
      </c>
      <c r="F6" s="4" t="s">
        <v>68</v>
      </c>
      <c r="G6" s="4" t="s">
        <v>69</v>
      </c>
      <c r="H6" s="4" t="s">
        <v>70</v>
      </c>
      <c r="I6" s="4" t="s">
        <v>72</v>
      </c>
    </row>
    <row r="7" spans="1:9" x14ac:dyDescent="0.25">
      <c r="A7" s="3" t="s">
        <v>173</v>
      </c>
      <c r="B7" s="3" t="s">
        <v>83</v>
      </c>
      <c r="C7" s="3">
        <v>18202</v>
      </c>
      <c r="D7" s="3">
        <v>11712</v>
      </c>
      <c r="E7" s="3">
        <v>18054</v>
      </c>
      <c r="F7" s="3">
        <v>19172</v>
      </c>
      <c r="G7" s="3">
        <v>17380</v>
      </c>
      <c r="H7" s="3">
        <v>19793</v>
      </c>
      <c r="I7" s="3">
        <v>18032</v>
      </c>
    </row>
    <row r="8" spans="1:9" x14ac:dyDescent="0.25">
      <c r="A8" s="3" t="s">
        <v>173</v>
      </c>
      <c r="B8" s="3" t="s">
        <v>84</v>
      </c>
      <c r="C8" s="3">
        <v>26946</v>
      </c>
      <c r="D8" s="3">
        <v>28434</v>
      </c>
      <c r="E8" s="3">
        <v>26386</v>
      </c>
      <c r="F8" s="3">
        <v>17716</v>
      </c>
      <c r="G8" s="3">
        <v>20272</v>
      </c>
      <c r="H8" s="3">
        <v>29498</v>
      </c>
      <c r="I8" s="3">
        <v>27636</v>
      </c>
    </row>
    <row r="9" spans="1:9" x14ac:dyDescent="0.25">
      <c r="A9" s="3" t="s">
        <v>173</v>
      </c>
      <c r="B9" s="3" t="s">
        <v>85</v>
      </c>
      <c r="C9" s="3">
        <v>42274</v>
      </c>
      <c r="D9" s="3">
        <v>39403</v>
      </c>
      <c r="E9" s="3">
        <v>40897</v>
      </c>
      <c r="F9" s="3">
        <v>32719</v>
      </c>
      <c r="G9" s="3">
        <v>37586</v>
      </c>
      <c r="H9" s="3">
        <v>39524</v>
      </c>
      <c r="I9" s="3">
        <v>47994</v>
      </c>
    </row>
    <row r="10" spans="1:9" x14ac:dyDescent="0.25">
      <c r="A10" s="3" t="s">
        <v>173</v>
      </c>
      <c r="B10" s="3" t="s">
        <v>86</v>
      </c>
      <c r="C10" s="3">
        <v>29053</v>
      </c>
      <c r="D10" s="3">
        <v>31627</v>
      </c>
      <c r="E10" s="3">
        <v>27704</v>
      </c>
      <c r="F10" s="3">
        <v>24550</v>
      </c>
      <c r="G10" s="3">
        <v>22870</v>
      </c>
      <c r="H10" s="3">
        <v>25405</v>
      </c>
      <c r="I10" s="3">
        <v>31774</v>
      </c>
    </row>
    <row r="11" spans="1:9" x14ac:dyDescent="0.25">
      <c r="A11" s="3" t="s">
        <v>173</v>
      </c>
      <c r="B11" s="3" t="s">
        <v>87</v>
      </c>
      <c r="C11" s="3">
        <v>67483</v>
      </c>
      <c r="D11" s="3">
        <v>67527</v>
      </c>
      <c r="E11" s="3">
        <v>65682</v>
      </c>
      <c r="F11" s="3">
        <v>57778</v>
      </c>
      <c r="G11" s="3">
        <v>62347</v>
      </c>
      <c r="H11" s="3">
        <v>74481</v>
      </c>
      <c r="I11" s="3">
        <v>71484</v>
      </c>
    </row>
    <row r="12" spans="1:9" x14ac:dyDescent="0.25">
      <c r="A12" s="3" t="s">
        <v>173</v>
      </c>
      <c r="B12" s="3" t="s">
        <v>88</v>
      </c>
      <c r="C12" s="3">
        <v>153231</v>
      </c>
      <c r="D12" s="3">
        <v>152905</v>
      </c>
      <c r="E12" s="3">
        <v>156797</v>
      </c>
      <c r="F12" s="3">
        <v>145318</v>
      </c>
      <c r="G12" s="3">
        <v>129896</v>
      </c>
      <c r="H12" s="3">
        <v>137590</v>
      </c>
      <c r="I12" s="3">
        <v>144419</v>
      </c>
    </row>
    <row r="13" spans="1:9" x14ac:dyDescent="0.25">
      <c r="A13" s="3" t="s">
        <v>173</v>
      </c>
      <c r="B13" s="3" t="s">
        <v>89</v>
      </c>
      <c r="C13" s="3">
        <v>425628</v>
      </c>
      <c r="D13" s="3">
        <v>448608</v>
      </c>
      <c r="E13" s="3">
        <v>504470</v>
      </c>
      <c r="F13" s="3">
        <v>391628</v>
      </c>
      <c r="G13" s="3">
        <v>442785</v>
      </c>
      <c r="H13" s="3">
        <v>418374</v>
      </c>
      <c r="I13" s="3">
        <v>476868</v>
      </c>
    </row>
    <row r="14" spans="1:9" x14ac:dyDescent="0.25">
      <c r="A14" s="3" t="s">
        <v>173</v>
      </c>
      <c r="B14" s="3" t="s">
        <v>90</v>
      </c>
      <c r="C14" s="3">
        <v>91024</v>
      </c>
      <c r="D14" s="3">
        <v>85342</v>
      </c>
      <c r="E14" s="3">
        <v>91845</v>
      </c>
      <c r="F14" s="3">
        <v>74893</v>
      </c>
      <c r="G14" s="3">
        <v>76007</v>
      </c>
      <c r="H14" s="3">
        <v>72944</v>
      </c>
      <c r="I14" s="3">
        <v>74315</v>
      </c>
    </row>
    <row r="15" spans="1:9" x14ac:dyDescent="0.25">
      <c r="A15" s="3" t="s">
        <v>173</v>
      </c>
      <c r="B15" s="3" t="s">
        <v>91</v>
      </c>
      <c r="C15" s="3">
        <v>110788</v>
      </c>
      <c r="D15" s="3">
        <v>105837</v>
      </c>
      <c r="E15" s="3">
        <v>116263</v>
      </c>
      <c r="F15" s="3">
        <v>95390</v>
      </c>
      <c r="G15" s="3">
        <v>87658</v>
      </c>
      <c r="H15" s="3">
        <v>99778</v>
      </c>
      <c r="I15" s="3">
        <v>79859</v>
      </c>
    </row>
    <row r="16" spans="1:9" x14ac:dyDescent="0.25">
      <c r="A16" s="3" t="s">
        <v>173</v>
      </c>
      <c r="B16" s="3" t="s">
        <v>92</v>
      </c>
      <c r="C16" s="3"/>
      <c r="D16" s="3"/>
      <c r="E16" s="3"/>
      <c r="F16" s="3"/>
      <c r="G16" s="3"/>
      <c r="H16" s="3">
        <v>46111</v>
      </c>
      <c r="I16" s="3">
        <v>33793</v>
      </c>
    </row>
    <row r="17" spans="1:9" x14ac:dyDescent="0.25">
      <c r="A17" s="3" t="s">
        <v>173</v>
      </c>
      <c r="B17" s="3" t="s">
        <v>93</v>
      </c>
      <c r="C17" s="3">
        <v>206592</v>
      </c>
      <c r="D17" s="3">
        <v>214450</v>
      </c>
      <c r="E17" s="3">
        <v>197127</v>
      </c>
      <c r="F17" s="3">
        <v>170623</v>
      </c>
      <c r="G17" s="3">
        <v>135196</v>
      </c>
      <c r="H17" s="3">
        <v>114474</v>
      </c>
      <c r="I17" s="3">
        <v>109906</v>
      </c>
    </row>
    <row r="18" spans="1:9" x14ac:dyDescent="0.25">
      <c r="A18" s="3" t="s">
        <v>173</v>
      </c>
      <c r="B18" s="3" t="s">
        <v>94</v>
      </c>
      <c r="C18" s="3">
        <v>121903</v>
      </c>
      <c r="D18" s="3">
        <v>121469</v>
      </c>
      <c r="E18" s="3">
        <v>120482</v>
      </c>
      <c r="F18" s="3">
        <v>101870</v>
      </c>
      <c r="G18" s="3">
        <v>94373</v>
      </c>
      <c r="H18" s="3">
        <v>103954</v>
      </c>
      <c r="I18" s="3">
        <v>98986</v>
      </c>
    </row>
    <row r="19" spans="1:9" x14ac:dyDescent="0.25">
      <c r="A19" s="3" t="s">
        <v>173</v>
      </c>
      <c r="B19" s="3" t="s">
        <v>95</v>
      </c>
      <c r="C19" s="3">
        <v>33242</v>
      </c>
      <c r="D19" s="3">
        <v>42310</v>
      </c>
      <c r="E19" s="3">
        <v>36144</v>
      </c>
      <c r="F19" s="3">
        <v>32117</v>
      </c>
      <c r="G19" s="3">
        <v>30440</v>
      </c>
      <c r="H19" s="3">
        <v>36947</v>
      </c>
      <c r="I19" s="3">
        <v>39333</v>
      </c>
    </row>
    <row r="20" spans="1:9" x14ac:dyDescent="0.25">
      <c r="A20" s="3" t="s">
        <v>173</v>
      </c>
      <c r="B20" s="3" t="s">
        <v>96</v>
      </c>
      <c r="C20" s="3">
        <v>78274</v>
      </c>
      <c r="D20" s="3">
        <v>75384</v>
      </c>
      <c r="E20" s="3">
        <v>80915</v>
      </c>
      <c r="F20" s="3">
        <v>82687</v>
      </c>
      <c r="G20" s="3">
        <v>69372</v>
      </c>
      <c r="H20" s="3">
        <v>86415</v>
      </c>
      <c r="I20" s="3">
        <v>89139</v>
      </c>
    </row>
    <row r="21" spans="1:9" x14ac:dyDescent="0.25">
      <c r="A21" s="3" t="s">
        <v>173</v>
      </c>
      <c r="B21" s="3" t="s">
        <v>97</v>
      </c>
      <c r="C21" s="3">
        <v>9014</v>
      </c>
      <c r="D21" s="3">
        <v>10688</v>
      </c>
      <c r="E21" s="3">
        <v>10981</v>
      </c>
      <c r="F21" s="3">
        <v>8152</v>
      </c>
      <c r="G21" s="3">
        <v>9146</v>
      </c>
      <c r="H21" s="3">
        <v>9558</v>
      </c>
      <c r="I21" s="3">
        <v>5383</v>
      </c>
    </row>
    <row r="22" spans="1:9" x14ac:dyDescent="0.25">
      <c r="A22" s="3" t="s">
        <v>173</v>
      </c>
      <c r="B22" s="3" t="s">
        <v>98</v>
      </c>
      <c r="C22" s="3">
        <v>13020</v>
      </c>
      <c r="D22" s="3">
        <v>13699</v>
      </c>
      <c r="E22" s="3">
        <v>9094</v>
      </c>
      <c r="F22" s="3">
        <v>7752</v>
      </c>
      <c r="G22" s="3">
        <v>6988</v>
      </c>
      <c r="H22" s="3">
        <v>11584</v>
      </c>
      <c r="I22" s="3">
        <v>7091</v>
      </c>
    </row>
    <row r="25" spans="1:9" x14ac:dyDescent="0.25">
      <c r="A25" s="31" t="s">
        <v>78</v>
      </c>
      <c r="B25" s="31"/>
      <c r="C25" s="31"/>
      <c r="D25" s="31"/>
      <c r="E25" s="31"/>
      <c r="F25" s="31"/>
      <c r="G25" s="31"/>
      <c r="H25" s="31"/>
      <c r="I25" s="31"/>
    </row>
    <row r="26" spans="1:9" x14ac:dyDescent="0.25">
      <c r="A26" s="4" t="s">
        <v>64</v>
      </c>
      <c r="B26" s="4" t="s">
        <v>5</v>
      </c>
      <c r="C26" s="4" t="s">
        <v>65</v>
      </c>
      <c r="D26" s="4" t="s">
        <v>66</v>
      </c>
      <c r="E26" s="4" t="s">
        <v>67</v>
      </c>
      <c r="F26" s="4" t="s">
        <v>68</v>
      </c>
      <c r="G26" s="4" t="s">
        <v>69</v>
      </c>
      <c r="H26" s="4" t="s">
        <v>70</v>
      </c>
      <c r="I26" s="4" t="s">
        <v>72</v>
      </c>
    </row>
    <row r="27" spans="1:9" x14ac:dyDescent="0.25">
      <c r="A27" s="3" t="s">
        <v>173</v>
      </c>
      <c r="B27" s="3" t="s">
        <v>83</v>
      </c>
      <c r="C27" s="3">
        <v>2594.4161972902298</v>
      </c>
      <c r="D27" s="3">
        <v>1322.0370735382301</v>
      </c>
      <c r="E27" s="3">
        <v>2249.55080701311</v>
      </c>
      <c r="F27" s="3">
        <v>1443.1640283413401</v>
      </c>
      <c r="G27" s="3">
        <v>2467.0267529964099</v>
      </c>
      <c r="H27" s="3">
        <v>1240.5009437680301</v>
      </c>
      <c r="I27" s="3">
        <v>956.85833511381099</v>
      </c>
    </row>
    <row r="28" spans="1:9" x14ac:dyDescent="0.25">
      <c r="A28" s="3" t="s">
        <v>173</v>
      </c>
      <c r="B28" s="3" t="s">
        <v>84</v>
      </c>
      <c r="C28" s="3">
        <v>2427.9082348444299</v>
      </c>
      <c r="D28" s="3">
        <v>5726.9949614862498</v>
      </c>
      <c r="E28" s="3">
        <v>1916.8298100857401</v>
      </c>
      <c r="F28" s="3">
        <v>1406.1601455995201</v>
      </c>
      <c r="G28" s="3">
        <v>1882.2098992118499</v>
      </c>
      <c r="H28" s="3">
        <v>2620.25974298746</v>
      </c>
      <c r="I28" s="3">
        <v>2198.5220975181001</v>
      </c>
    </row>
    <row r="29" spans="1:9" x14ac:dyDescent="0.25">
      <c r="A29" s="3" t="s">
        <v>173</v>
      </c>
      <c r="B29" s="3" t="s">
        <v>85</v>
      </c>
      <c r="C29" s="3">
        <v>3826.32103582435</v>
      </c>
      <c r="D29" s="3">
        <v>4132.1548121339702</v>
      </c>
      <c r="E29" s="3">
        <v>3086.9944928106302</v>
      </c>
      <c r="F29" s="3">
        <v>3427.4117947966402</v>
      </c>
      <c r="G29" s="3">
        <v>2975.3920725796802</v>
      </c>
      <c r="H29" s="3">
        <v>2925.9567592480298</v>
      </c>
      <c r="I29" s="3">
        <v>2628.5262007557399</v>
      </c>
    </row>
    <row r="30" spans="1:9" x14ac:dyDescent="0.25">
      <c r="A30" s="3" t="s">
        <v>173</v>
      </c>
      <c r="B30" s="3" t="s">
        <v>86</v>
      </c>
      <c r="C30" s="3">
        <v>2352.1621555318602</v>
      </c>
      <c r="D30" s="3">
        <v>1922.77414417914</v>
      </c>
      <c r="E30" s="3">
        <v>1801.5932609159499</v>
      </c>
      <c r="F30" s="3">
        <v>2510.67820247806</v>
      </c>
      <c r="G30" s="3">
        <v>1178.31972027081</v>
      </c>
      <c r="H30" s="3">
        <v>1789.5676433149999</v>
      </c>
      <c r="I30" s="3">
        <v>1527.3430350650799</v>
      </c>
    </row>
    <row r="31" spans="1:9" x14ac:dyDescent="0.25">
      <c r="A31" s="3" t="s">
        <v>173</v>
      </c>
      <c r="B31" s="3" t="s">
        <v>87</v>
      </c>
      <c r="C31" s="3">
        <v>3721.1909373479202</v>
      </c>
      <c r="D31" s="3">
        <v>3759.6581907092</v>
      </c>
      <c r="E31" s="3">
        <v>4835.17623180797</v>
      </c>
      <c r="F31" s="3">
        <v>4268.2173273552198</v>
      </c>
      <c r="G31" s="3">
        <v>3482.8623017457498</v>
      </c>
      <c r="H31" s="3">
        <v>5048.0988959577599</v>
      </c>
      <c r="I31" s="3">
        <v>3149.00004986354</v>
      </c>
    </row>
    <row r="32" spans="1:9" x14ac:dyDescent="0.25">
      <c r="A32" s="3" t="s">
        <v>173</v>
      </c>
      <c r="B32" s="3" t="s">
        <v>88</v>
      </c>
      <c r="C32" s="3">
        <v>7351.7098504168598</v>
      </c>
      <c r="D32" s="3">
        <v>9164.6994010569106</v>
      </c>
      <c r="E32" s="3">
        <v>9402.8992040819194</v>
      </c>
      <c r="F32" s="3">
        <v>8300.4755276142005</v>
      </c>
      <c r="G32" s="3">
        <v>6375.8304035967503</v>
      </c>
      <c r="H32" s="3">
        <v>7192.0789231284098</v>
      </c>
      <c r="I32" s="3">
        <v>5101.3759397166796</v>
      </c>
    </row>
    <row r="33" spans="1:9" x14ac:dyDescent="0.25">
      <c r="A33" s="3" t="s">
        <v>173</v>
      </c>
      <c r="B33" s="3" t="s">
        <v>89</v>
      </c>
      <c r="C33" s="3">
        <v>15019.611465432299</v>
      </c>
      <c r="D33" s="3">
        <v>12322.9867039005</v>
      </c>
      <c r="E33" s="3">
        <v>30441.253488200899</v>
      </c>
      <c r="F33" s="3">
        <v>19173.322939193498</v>
      </c>
      <c r="G33" s="3">
        <v>14654.8224738306</v>
      </c>
      <c r="H33" s="3">
        <v>16514.318138921099</v>
      </c>
      <c r="I33" s="3">
        <v>13339.288573928899</v>
      </c>
    </row>
    <row r="34" spans="1:9" x14ac:dyDescent="0.25">
      <c r="A34" s="3" t="s">
        <v>173</v>
      </c>
      <c r="B34" s="3" t="s">
        <v>90</v>
      </c>
      <c r="C34" s="3">
        <v>3799.3588063002799</v>
      </c>
      <c r="D34" s="3">
        <v>3351.7469693778799</v>
      </c>
      <c r="E34" s="3">
        <v>8226.2697645081807</v>
      </c>
      <c r="F34" s="3">
        <v>4239.1873189504304</v>
      </c>
      <c r="G34" s="3">
        <v>3938.9043451633702</v>
      </c>
      <c r="H34" s="3">
        <v>3371.5577193743002</v>
      </c>
      <c r="I34" s="3">
        <v>2760.06472366756</v>
      </c>
    </row>
    <row r="35" spans="1:9" x14ac:dyDescent="0.25">
      <c r="A35" s="3" t="s">
        <v>173</v>
      </c>
      <c r="B35" s="3" t="s">
        <v>91</v>
      </c>
      <c r="C35" s="3">
        <v>4267.27560536485</v>
      </c>
      <c r="D35" s="3">
        <v>7997.5049257937499</v>
      </c>
      <c r="E35" s="3">
        <v>5667.5600152834604</v>
      </c>
      <c r="F35" s="3">
        <v>5373.0304359342899</v>
      </c>
      <c r="G35" s="3">
        <v>3838.2782742985701</v>
      </c>
      <c r="H35" s="3">
        <v>5066.7706904718498</v>
      </c>
      <c r="I35" s="3">
        <v>2941.4700997858799</v>
      </c>
    </row>
    <row r="36" spans="1:9" x14ac:dyDescent="0.25">
      <c r="A36" s="3" t="s">
        <v>173</v>
      </c>
      <c r="B36" s="3" t="s">
        <v>92</v>
      </c>
      <c r="C36" s="3"/>
      <c r="D36" s="3"/>
      <c r="E36" s="3"/>
      <c r="F36" s="3"/>
      <c r="G36" s="3"/>
      <c r="H36" s="3">
        <v>2370.5421039641301</v>
      </c>
      <c r="I36" s="3">
        <v>1639.3230107566701</v>
      </c>
    </row>
    <row r="37" spans="1:9" x14ac:dyDescent="0.25">
      <c r="A37" s="3" t="s">
        <v>173</v>
      </c>
      <c r="B37" s="3" t="s">
        <v>93</v>
      </c>
      <c r="C37" s="3">
        <v>6277.8000652175997</v>
      </c>
      <c r="D37" s="3">
        <v>7793.85949461372</v>
      </c>
      <c r="E37" s="3">
        <v>11844.4974678744</v>
      </c>
      <c r="F37" s="3">
        <v>6145.6080544128699</v>
      </c>
      <c r="G37" s="3">
        <v>4508.6855516443602</v>
      </c>
      <c r="H37" s="3">
        <v>4956.6096157270504</v>
      </c>
      <c r="I37" s="3">
        <v>4200.3644528821596</v>
      </c>
    </row>
    <row r="38" spans="1:9" x14ac:dyDescent="0.25">
      <c r="A38" s="3" t="s">
        <v>173</v>
      </c>
      <c r="B38" s="3" t="s">
        <v>94</v>
      </c>
      <c r="C38" s="3">
        <v>4055.5649573757501</v>
      </c>
      <c r="D38" s="3">
        <v>5984.0037078208497</v>
      </c>
      <c r="E38" s="3">
        <v>10213.392639100501</v>
      </c>
      <c r="F38" s="3">
        <v>4449.8021732378602</v>
      </c>
      <c r="G38" s="3">
        <v>3923.9766592351498</v>
      </c>
      <c r="H38" s="3">
        <v>4318.2194613829797</v>
      </c>
      <c r="I38" s="3">
        <v>3296.13095461888</v>
      </c>
    </row>
    <row r="39" spans="1:9" x14ac:dyDescent="0.25">
      <c r="A39" s="3" t="s">
        <v>173</v>
      </c>
      <c r="B39" s="3" t="s">
        <v>95</v>
      </c>
      <c r="C39" s="3">
        <v>2174.5253231343099</v>
      </c>
      <c r="D39" s="3">
        <v>3199.5717230002401</v>
      </c>
      <c r="E39" s="3">
        <v>2104.9597439518002</v>
      </c>
      <c r="F39" s="3">
        <v>2297.35856292975</v>
      </c>
      <c r="G39" s="3">
        <v>2168.0776431361201</v>
      </c>
      <c r="H39" s="3">
        <v>2284.9535893078901</v>
      </c>
      <c r="I39" s="3">
        <v>1355.65668712151</v>
      </c>
    </row>
    <row r="40" spans="1:9" x14ac:dyDescent="0.25">
      <c r="A40" s="3" t="s">
        <v>173</v>
      </c>
      <c r="B40" s="3" t="s">
        <v>96</v>
      </c>
      <c r="C40" s="3">
        <v>3963.3121330275999</v>
      </c>
      <c r="D40" s="3">
        <v>3707.42798809428</v>
      </c>
      <c r="E40" s="3">
        <v>5425.4782665600096</v>
      </c>
      <c r="F40" s="3">
        <v>5389.7877206562898</v>
      </c>
      <c r="G40" s="3">
        <v>3931.6876508666101</v>
      </c>
      <c r="H40" s="3">
        <v>4639.35833197793</v>
      </c>
      <c r="I40" s="3">
        <v>3376.88853767097</v>
      </c>
    </row>
    <row r="41" spans="1:9" x14ac:dyDescent="0.25">
      <c r="A41" s="3" t="s">
        <v>173</v>
      </c>
      <c r="B41" s="3" t="s">
        <v>97</v>
      </c>
      <c r="C41" s="3">
        <v>982.67144309752098</v>
      </c>
      <c r="D41" s="3">
        <v>920.32285484109195</v>
      </c>
      <c r="E41" s="3">
        <v>817.53617851114302</v>
      </c>
      <c r="F41" s="3">
        <v>554.06483292161704</v>
      </c>
      <c r="G41" s="3">
        <v>1060.7315400232001</v>
      </c>
      <c r="H41" s="3">
        <v>744.211893789089</v>
      </c>
      <c r="I41" s="3">
        <v>480.81161211976399</v>
      </c>
    </row>
    <row r="42" spans="1:9" x14ac:dyDescent="0.25">
      <c r="A42" s="3" t="s">
        <v>173</v>
      </c>
      <c r="B42" s="3" t="s">
        <v>98</v>
      </c>
      <c r="C42" s="3">
        <v>2060.6715502707402</v>
      </c>
      <c r="D42" s="3">
        <v>2384.3273017390402</v>
      </c>
      <c r="E42" s="3">
        <v>854.79948915910495</v>
      </c>
      <c r="F42" s="3">
        <v>794.64661729400905</v>
      </c>
      <c r="G42" s="3">
        <v>765.20974575602497</v>
      </c>
      <c r="H42" s="3">
        <v>1026.82953794678</v>
      </c>
      <c r="I42" s="3">
        <v>566.908943656362</v>
      </c>
    </row>
    <row r="45" spans="1:9" x14ac:dyDescent="0.25">
      <c r="A45" s="31" t="s">
        <v>79</v>
      </c>
      <c r="B45" s="31"/>
      <c r="C45" s="31"/>
      <c r="D45" s="31"/>
      <c r="E45" s="31"/>
      <c r="F45" s="31"/>
      <c r="G45" s="31"/>
      <c r="H45" s="31"/>
      <c r="I45" s="31"/>
    </row>
    <row r="46" spans="1:9" x14ac:dyDescent="0.25">
      <c r="A46" s="4" t="s">
        <v>64</v>
      </c>
      <c r="B46" s="4" t="s">
        <v>5</v>
      </c>
      <c r="C46" s="4" t="s">
        <v>65</v>
      </c>
      <c r="D46" s="4" t="s">
        <v>66</v>
      </c>
      <c r="E46" s="4" t="s">
        <v>67</v>
      </c>
      <c r="F46" s="4" t="s">
        <v>68</v>
      </c>
      <c r="G46" s="4" t="s">
        <v>69</v>
      </c>
      <c r="H46" s="4" t="s">
        <v>70</v>
      </c>
      <c r="I46" s="4" t="s">
        <v>72</v>
      </c>
    </row>
    <row r="47" spans="1:9" x14ac:dyDescent="0.25">
      <c r="A47" s="3" t="s">
        <v>173</v>
      </c>
      <c r="B47" s="3" t="s">
        <v>83</v>
      </c>
      <c r="C47" s="3">
        <v>48884</v>
      </c>
      <c r="D47" s="3">
        <v>51840</v>
      </c>
      <c r="E47" s="3">
        <v>57049</v>
      </c>
      <c r="F47" s="3">
        <v>60436</v>
      </c>
      <c r="G47" s="3">
        <v>66135</v>
      </c>
      <c r="H47" s="3">
        <v>71538</v>
      </c>
      <c r="I47" s="3">
        <v>80849</v>
      </c>
    </row>
    <row r="48" spans="1:9" x14ac:dyDescent="0.25">
      <c r="A48" s="3" t="s">
        <v>173</v>
      </c>
      <c r="B48" s="3" t="s">
        <v>84</v>
      </c>
      <c r="C48" s="3">
        <v>71588</v>
      </c>
      <c r="D48" s="3">
        <v>73977</v>
      </c>
      <c r="E48" s="3">
        <v>80310</v>
      </c>
      <c r="F48" s="3">
        <v>85710</v>
      </c>
      <c r="G48" s="3">
        <v>95115</v>
      </c>
      <c r="H48" s="3">
        <v>93356</v>
      </c>
      <c r="I48" s="3">
        <v>124551</v>
      </c>
    </row>
    <row r="49" spans="1:9" x14ac:dyDescent="0.25">
      <c r="A49" s="3" t="s">
        <v>173</v>
      </c>
      <c r="B49" s="3" t="s">
        <v>85</v>
      </c>
      <c r="C49" s="3">
        <v>123773</v>
      </c>
      <c r="D49" s="3">
        <v>127767</v>
      </c>
      <c r="E49" s="3">
        <v>141547</v>
      </c>
      <c r="F49" s="3">
        <v>145478</v>
      </c>
      <c r="G49" s="3">
        <v>167860</v>
      </c>
      <c r="H49" s="3">
        <v>183659</v>
      </c>
      <c r="I49" s="3">
        <v>231464</v>
      </c>
    </row>
    <row r="50" spans="1:9" x14ac:dyDescent="0.25">
      <c r="A50" s="3" t="s">
        <v>173</v>
      </c>
      <c r="B50" s="3" t="s">
        <v>86</v>
      </c>
      <c r="C50" s="3">
        <v>69595</v>
      </c>
      <c r="D50" s="3">
        <v>71704</v>
      </c>
      <c r="E50" s="3">
        <v>79859</v>
      </c>
      <c r="F50" s="3">
        <v>78405</v>
      </c>
      <c r="G50" s="3">
        <v>83353</v>
      </c>
      <c r="H50" s="3">
        <v>90458</v>
      </c>
      <c r="I50" s="3">
        <v>108184</v>
      </c>
    </row>
    <row r="51" spans="1:9" x14ac:dyDescent="0.25">
      <c r="A51" s="3" t="s">
        <v>173</v>
      </c>
      <c r="B51" s="3" t="s">
        <v>87</v>
      </c>
      <c r="C51" s="3">
        <v>172230</v>
      </c>
      <c r="D51" s="3">
        <v>198824</v>
      </c>
      <c r="E51" s="3">
        <v>199152</v>
      </c>
      <c r="F51" s="3">
        <v>204323</v>
      </c>
      <c r="G51" s="3">
        <v>226049</v>
      </c>
      <c r="H51" s="3">
        <v>230239</v>
      </c>
      <c r="I51" s="3">
        <v>308697</v>
      </c>
    </row>
    <row r="52" spans="1:9" x14ac:dyDescent="0.25">
      <c r="A52" s="3" t="s">
        <v>173</v>
      </c>
      <c r="B52" s="3" t="s">
        <v>88</v>
      </c>
      <c r="C52" s="3">
        <v>454157</v>
      </c>
      <c r="D52" s="3">
        <v>495703</v>
      </c>
      <c r="E52" s="3">
        <v>539774</v>
      </c>
      <c r="F52" s="3">
        <v>550035</v>
      </c>
      <c r="G52" s="3">
        <v>593288</v>
      </c>
      <c r="H52" s="3">
        <v>609439</v>
      </c>
      <c r="I52" s="3">
        <v>698395</v>
      </c>
    </row>
    <row r="53" spans="1:9" x14ac:dyDescent="0.25">
      <c r="A53" s="3" t="s">
        <v>173</v>
      </c>
      <c r="B53" s="3" t="s">
        <v>89</v>
      </c>
      <c r="C53" s="3">
        <v>1731412</v>
      </c>
      <c r="D53" s="3">
        <v>1854279</v>
      </c>
      <c r="E53" s="3">
        <v>1962653</v>
      </c>
      <c r="F53" s="3">
        <v>2099975</v>
      </c>
      <c r="G53" s="3">
        <v>2145397</v>
      </c>
      <c r="H53" s="3">
        <v>2230879</v>
      </c>
      <c r="I53" s="3">
        <v>2770002</v>
      </c>
    </row>
    <row r="54" spans="1:9" x14ac:dyDescent="0.25">
      <c r="A54" s="3" t="s">
        <v>173</v>
      </c>
      <c r="B54" s="3" t="s">
        <v>90</v>
      </c>
      <c r="C54" s="3">
        <v>227927</v>
      </c>
      <c r="D54" s="3">
        <v>246995</v>
      </c>
      <c r="E54" s="3">
        <v>262811</v>
      </c>
      <c r="F54" s="3">
        <v>276731</v>
      </c>
      <c r="G54" s="3">
        <v>291964</v>
      </c>
      <c r="H54" s="3">
        <v>303708</v>
      </c>
      <c r="I54" s="3">
        <v>359284</v>
      </c>
    </row>
    <row r="55" spans="1:9" x14ac:dyDescent="0.25">
      <c r="A55" s="3" t="s">
        <v>173</v>
      </c>
      <c r="B55" s="3" t="s">
        <v>91</v>
      </c>
      <c r="C55" s="3">
        <v>261625</v>
      </c>
      <c r="D55" s="3">
        <v>295243</v>
      </c>
      <c r="E55" s="3">
        <v>300797</v>
      </c>
      <c r="F55" s="3">
        <v>326633</v>
      </c>
      <c r="G55" s="3">
        <v>338807</v>
      </c>
      <c r="H55" s="3">
        <v>351986</v>
      </c>
      <c r="I55" s="3">
        <v>421641</v>
      </c>
    </row>
    <row r="56" spans="1:9" x14ac:dyDescent="0.25">
      <c r="A56" s="3" t="s">
        <v>173</v>
      </c>
      <c r="B56" s="3" t="s">
        <v>92</v>
      </c>
      <c r="C56" s="3"/>
      <c r="D56" s="3"/>
      <c r="E56" s="3"/>
      <c r="F56" s="3"/>
      <c r="G56" s="3"/>
      <c r="H56" s="3">
        <v>162902</v>
      </c>
      <c r="I56" s="3">
        <v>192023</v>
      </c>
    </row>
    <row r="57" spans="1:9" x14ac:dyDescent="0.25">
      <c r="A57" s="3" t="s">
        <v>173</v>
      </c>
      <c r="B57" s="3" t="s">
        <v>93</v>
      </c>
      <c r="C57" s="3">
        <v>525834</v>
      </c>
      <c r="D57" s="3">
        <v>564715</v>
      </c>
      <c r="E57" s="3">
        <v>581913</v>
      </c>
      <c r="F57" s="3">
        <v>612900</v>
      </c>
      <c r="G57" s="3">
        <v>659220</v>
      </c>
      <c r="H57" s="3">
        <v>529876</v>
      </c>
      <c r="I57" s="3">
        <v>582013</v>
      </c>
    </row>
    <row r="58" spans="1:9" x14ac:dyDescent="0.25">
      <c r="A58" s="3" t="s">
        <v>173</v>
      </c>
      <c r="B58" s="3" t="s">
        <v>94</v>
      </c>
      <c r="C58" s="3">
        <v>252311</v>
      </c>
      <c r="D58" s="3">
        <v>268738</v>
      </c>
      <c r="E58" s="3">
        <v>278056</v>
      </c>
      <c r="F58" s="3">
        <v>296984</v>
      </c>
      <c r="G58" s="3">
        <v>309403</v>
      </c>
      <c r="H58" s="3">
        <v>326472</v>
      </c>
      <c r="I58" s="3">
        <v>364355</v>
      </c>
    </row>
    <row r="59" spans="1:9" x14ac:dyDescent="0.25">
      <c r="A59" s="3" t="s">
        <v>173</v>
      </c>
      <c r="B59" s="3" t="s">
        <v>95</v>
      </c>
      <c r="C59" s="3">
        <v>100292</v>
      </c>
      <c r="D59" s="3">
        <v>111085</v>
      </c>
      <c r="E59" s="3">
        <v>114861</v>
      </c>
      <c r="F59" s="3">
        <v>123498</v>
      </c>
      <c r="G59" s="3">
        <v>126947</v>
      </c>
      <c r="H59" s="3">
        <v>130927</v>
      </c>
      <c r="I59" s="3">
        <v>147334</v>
      </c>
    </row>
    <row r="60" spans="1:9" x14ac:dyDescent="0.25">
      <c r="A60" s="3" t="s">
        <v>173</v>
      </c>
      <c r="B60" s="3" t="s">
        <v>96</v>
      </c>
      <c r="C60" s="3">
        <v>219004</v>
      </c>
      <c r="D60" s="3">
        <v>231606</v>
      </c>
      <c r="E60" s="3">
        <v>247366</v>
      </c>
      <c r="F60" s="3">
        <v>262291</v>
      </c>
      <c r="G60" s="3">
        <v>273411</v>
      </c>
      <c r="H60" s="3">
        <v>286110</v>
      </c>
      <c r="I60" s="3">
        <v>325860</v>
      </c>
    </row>
    <row r="61" spans="1:9" x14ac:dyDescent="0.25">
      <c r="A61" s="3" t="s">
        <v>173</v>
      </c>
      <c r="B61" s="3" t="s">
        <v>97</v>
      </c>
      <c r="C61" s="3">
        <v>28277</v>
      </c>
      <c r="D61" s="3">
        <v>30626</v>
      </c>
      <c r="E61" s="3">
        <v>32536</v>
      </c>
      <c r="F61" s="3">
        <v>33725</v>
      </c>
      <c r="G61" s="3">
        <v>35566</v>
      </c>
      <c r="H61" s="3">
        <v>37244</v>
      </c>
      <c r="I61" s="3">
        <v>40472</v>
      </c>
    </row>
    <row r="62" spans="1:9" x14ac:dyDescent="0.25">
      <c r="A62" s="3" t="s">
        <v>173</v>
      </c>
      <c r="B62" s="3" t="s">
        <v>98</v>
      </c>
      <c r="C62" s="3">
        <v>47556</v>
      </c>
      <c r="D62" s="3">
        <v>50398</v>
      </c>
      <c r="E62" s="3">
        <v>53495</v>
      </c>
      <c r="F62" s="3">
        <v>52026</v>
      </c>
      <c r="G62" s="3">
        <v>58386</v>
      </c>
      <c r="H62" s="3">
        <v>58388</v>
      </c>
      <c r="I62" s="3">
        <v>69256</v>
      </c>
    </row>
    <row r="65" spans="1:9" x14ac:dyDescent="0.25">
      <c r="A65" s="31" t="s">
        <v>80</v>
      </c>
      <c r="B65" s="31"/>
      <c r="C65" s="31"/>
      <c r="D65" s="31"/>
      <c r="E65" s="31"/>
      <c r="F65" s="31"/>
      <c r="G65" s="31"/>
      <c r="H65" s="31"/>
      <c r="I65" s="31"/>
    </row>
    <row r="66" spans="1:9" x14ac:dyDescent="0.25">
      <c r="A66" s="4" t="s">
        <v>64</v>
      </c>
      <c r="B66" s="4" t="s">
        <v>5</v>
      </c>
      <c r="C66" s="4" t="s">
        <v>65</v>
      </c>
      <c r="D66" s="4" t="s">
        <v>66</v>
      </c>
      <c r="E66" s="4" t="s">
        <v>67</v>
      </c>
      <c r="F66" s="4" t="s">
        <v>68</v>
      </c>
      <c r="G66" s="4" t="s">
        <v>69</v>
      </c>
      <c r="H66" s="4" t="s">
        <v>70</v>
      </c>
      <c r="I66" s="4" t="s">
        <v>72</v>
      </c>
    </row>
    <row r="67" spans="1:9" x14ac:dyDescent="0.25">
      <c r="A67" s="3" t="s">
        <v>173</v>
      </c>
      <c r="B67" s="3" t="s">
        <v>83</v>
      </c>
      <c r="C67" s="3">
        <v>753</v>
      </c>
      <c r="D67" s="3">
        <v>715</v>
      </c>
      <c r="E67" s="3">
        <v>2147</v>
      </c>
      <c r="F67" s="3">
        <v>2409</v>
      </c>
      <c r="G67" s="3">
        <v>813</v>
      </c>
      <c r="H67" s="3">
        <v>2415</v>
      </c>
      <c r="I67" s="3">
        <v>2536</v>
      </c>
    </row>
    <row r="68" spans="1:9" x14ac:dyDescent="0.25">
      <c r="A68" s="3" t="s">
        <v>173</v>
      </c>
      <c r="B68" s="3" t="s">
        <v>84</v>
      </c>
      <c r="C68" s="3">
        <v>1447</v>
      </c>
      <c r="D68" s="3">
        <v>1249</v>
      </c>
      <c r="E68" s="3">
        <v>3551</v>
      </c>
      <c r="F68" s="3">
        <v>2661</v>
      </c>
      <c r="G68" s="3">
        <v>2421</v>
      </c>
      <c r="H68" s="3">
        <v>2735</v>
      </c>
      <c r="I68" s="3">
        <v>2704</v>
      </c>
    </row>
    <row r="69" spans="1:9" x14ac:dyDescent="0.25">
      <c r="A69" s="3" t="s">
        <v>173</v>
      </c>
      <c r="B69" s="3" t="s">
        <v>85</v>
      </c>
      <c r="C69" s="3">
        <v>1842</v>
      </c>
      <c r="D69" s="3">
        <v>1793</v>
      </c>
      <c r="E69" s="3">
        <v>3622</v>
      </c>
      <c r="F69" s="3">
        <v>2052</v>
      </c>
      <c r="G69" s="3">
        <v>1899</v>
      </c>
      <c r="H69" s="3">
        <v>2401</v>
      </c>
      <c r="I69" s="3">
        <v>2916</v>
      </c>
    </row>
    <row r="70" spans="1:9" x14ac:dyDescent="0.25">
      <c r="A70" s="3" t="s">
        <v>173</v>
      </c>
      <c r="B70" s="3" t="s">
        <v>86</v>
      </c>
      <c r="C70" s="3">
        <v>1811</v>
      </c>
      <c r="D70" s="3">
        <v>1515</v>
      </c>
      <c r="E70" s="3">
        <v>2729</v>
      </c>
      <c r="F70" s="3">
        <v>2190</v>
      </c>
      <c r="G70" s="3">
        <v>3837</v>
      </c>
      <c r="H70" s="3">
        <v>2078</v>
      </c>
      <c r="I70" s="3">
        <v>3070</v>
      </c>
    </row>
    <row r="71" spans="1:9" x14ac:dyDescent="0.25">
      <c r="A71" s="3" t="s">
        <v>173</v>
      </c>
      <c r="B71" s="3" t="s">
        <v>87</v>
      </c>
      <c r="C71" s="3">
        <v>3233</v>
      </c>
      <c r="D71" s="3">
        <v>3174</v>
      </c>
      <c r="E71" s="3">
        <v>2346</v>
      </c>
      <c r="F71" s="3">
        <v>2956</v>
      </c>
      <c r="G71" s="3">
        <v>3670</v>
      </c>
      <c r="H71" s="3">
        <v>2980</v>
      </c>
      <c r="I71" s="3">
        <v>2902</v>
      </c>
    </row>
    <row r="72" spans="1:9" x14ac:dyDescent="0.25">
      <c r="A72" s="3" t="s">
        <v>173</v>
      </c>
      <c r="B72" s="3" t="s">
        <v>88</v>
      </c>
      <c r="C72" s="3">
        <v>7548</v>
      </c>
      <c r="D72" s="3">
        <v>7831</v>
      </c>
      <c r="E72" s="3">
        <v>4519</v>
      </c>
      <c r="F72" s="3">
        <v>6335</v>
      </c>
      <c r="G72" s="3">
        <v>8882</v>
      </c>
      <c r="H72" s="3">
        <v>6416</v>
      </c>
      <c r="I72" s="3">
        <v>7268</v>
      </c>
    </row>
    <row r="73" spans="1:9" x14ac:dyDescent="0.25">
      <c r="A73" s="3" t="s">
        <v>173</v>
      </c>
      <c r="B73" s="3" t="s">
        <v>89</v>
      </c>
      <c r="C73" s="3">
        <v>13424</v>
      </c>
      <c r="D73" s="3">
        <v>13128</v>
      </c>
      <c r="E73" s="3">
        <v>7443</v>
      </c>
      <c r="F73" s="3">
        <v>10378</v>
      </c>
      <c r="G73" s="3">
        <v>16939</v>
      </c>
      <c r="H73" s="3">
        <v>12685</v>
      </c>
      <c r="I73" s="3">
        <v>12727</v>
      </c>
    </row>
    <row r="74" spans="1:9" x14ac:dyDescent="0.25">
      <c r="A74" s="3" t="s">
        <v>173</v>
      </c>
      <c r="B74" s="3" t="s">
        <v>90</v>
      </c>
      <c r="C74" s="3">
        <v>6815</v>
      </c>
      <c r="D74" s="3">
        <v>6476</v>
      </c>
      <c r="E74" s="3">
        <v>3578</v>
      </c>
      <c r="F74" s="3">
        <v>4983</v>
      </c>
      <c r="G74" s="3">
        <v>7055</v>
      </c>
      <c r="H74" s="3">
        <v>5106</v>
      </c>
      <c r="I74" s="3">
        <v>4949</v>
      </c>
    </row>
    <row r="75" spans="1:9" x14ac:dyDescent="0.25">
      <c r="A75" s="3" t="s">
        <v>173</v>
      </c>
      <c r="B75" s="3" t="s">
        <v>91</v>
      </c>
      <c r="C75" s="3">
        <v>6343</v>
      </c>
      <c r="D75" s="3">
        <v>6477</v>
      </c>
      <c r="E75" s="3">
        <v>4843</v>
      </c>
      <c r="F75" s="3">
        <v>4561</v>
      </c>
      <c r="G75" s="3">
        <v>5632</v>
      </c>
      <c r="H75" s="3">
        <v>5019</v>
      </c>
      <c r="I75" s="3">
        <v>5099</v>
      </c>
    </row>
    <row r="76" spans="1:9" x14ac:dyDescent="0.25">
      <c r="A76" s="3" t="s">
        <v>173</v>
      </c>
      <c r="B76" s="3" t="s">
        <v>92</v>
      </c>
      <c r="C76" s="3"/>
      <c r="D76" s="3"/>
      <c r="E76" s="3"/>
      <c r="F76" s="3"/>
      <c r="G76" s="3"/>
      <c r="H76" s="3">
        <v>2809</v>
      </c>
      <c r="I76" s="3">
        <v>3287</v>
      </c>
    </row>
    <row r="77" spans="1:9" x14ac:dyDescent="0.25">
      <c r="A77" s="3" t="s">
        <v>173</v>
      </c>
      <c r="B77" s="3" t="s">
        <v>93</v>
      </c>
      <c r="C77" s="3">
        <v>11424</v>
      </c>
      <c r="D77" s="3">
        <v>11775</v>
      </c>
      <c r="E77" s="3">
        <v>5673</v>
      </c>
      <c r="F77" s="3">
        <v>9440</v>
      </c>
      <c r="G77" s="3">
        <v>11310</v>
      </c>
      <c r="H77" s="3">
        <v>6973</v>
      </c>
      <c r="I77" s="3">
        <v>6999</v>
      </c>
    </row>
    <row r="78" spans="1:9" x14ac:dyDescent="0.25">
      <c r="A78" s="3" t="s">
        <v>173</v>
      </c>
      <c r="B78" s="3" t="s">
        <v>94</v>
      </c>
      <c r="C78" s="3">
        <v>6969</v>
      </c>
      <c r="D78" s="3">
        <v>6283</v>
      </c>
      <c r="E78" s="3">
        <v>3938</v>
      </c>
      <c r="F78" s="3">
        <v>5404</v>
      </c>
      <c r="G78" s="3">
        <v>7010</v>
      </c>
      <c r="H78" s="3">
        <v>5122</v>
      </c>
      <c r="I78" s="3">
        <v>4878</v>
      </c>
    </row>
    <row r="79" spans="1:9" x14ac:dyDescent="0.25">
      <c r="A79" s="3" t="s">
        <v>173</v>
      </c>
      <c r="B79" s="3" t="s">
        <v>95</v>
      </c>
      <c r="C79" s="3">
        <v>2452</v>
      </c>
      <c r="D79" s="3">
        <v>2467</v>
      </c>
      <c r="E79" s="3">
        <v>4324</v>
      </c>
      <c r="F79" s="3">
        <v>3643</v>
      </c>
      <c r="G79" s="3">
        <v>3366</v>
      </c>
      <c r="H79" s="3">
        <v>3359</v>
      </c>
      <c r="I79" s="3">
        <v>3838</v>
      </c>
    </row>
    <row r="80" spans="1:9" x14ac:dyDescent="0.25">
      <c r="A80" s="3" t="s">
        <v>173</v>
      </c>
      <c r="B80" s="3" t="s">
        <v>96</v>
      </c>
      <c r="C80" s="3">
        <v>6237</v>
      </c>
      <c r="D80" s="3">
        <v>5407</v>
      </c>
      <c r="E80" s="3">
        <v>4361</v>
      </c>
      <c r="F80" s="3">
        <v>4060</v>
      </c>
      <c r="G80" s="3">
        <v>6167</v>
      </c>
      <c r="H80" s="3">
        <v>4115</v>
      </c>
      <c r="I80" s="3">
        <v>3902</v>
      </c>
    </row>
    <row r="81" spans="1:9" x14ac:dyDescent="0.25">
      <c r="A81" s="3" t="s">
        <v>173</v>
      </c>
      <c r="B81" s="3" t="s">
        <v>97</v>
      </c>
      <c r="C81" s="3">
        <v>1180</v>
      </c>
      <c r="D81" s="3">
        <v>1068</v>
      </c>
      <c r="E81" s="3">
        <v>2845</v>
      </c>
      <c r="F81" s="3">
        <v>1859</v>
      </c>
      <c r="G81" s="3">
        <v>1150</v>
      </c>
      <c r="H81" s="3">
        <v>1789</v>
      </c>
      <c r="I81" s="3">
        <v>1440</v>
      </c>
    </row>
    <row r="82" spans="1:9" x14ac:dyDescent="0.25">
      <c r="A82" s="3" t="s">
        <v>173</v>
      </c>
      <c r="B82" s="3" t="s">
        <v>98</v>
      </c>
      <c r="C82" s="3">
        <v>987</v>
      </c>
      <c r="D82" s="3">
        <v>760</v>
      </c>
      <c r="E82" s="3">
        <v>1580</v>
      </c>
      <c r="F82" s="3">
        <v>1902</v>
      </c>
      <c r="G82" s="3">
        <v>1869</v>
      </c>
      <c r="H82" s="3">
        <v>2285</v>
      </c>
      <c r="I82" s="3">
        <v>1951</v>
      </c>
    </row>
  </sheetData>
  <mergeCells count="4">
    <mergeCell ref="A5:I5"/>
    <mergeCell ref="A25:I25"/>
    <mergeCell ref="A45:I45"/>
    <mergeCell ref="A65:I65"/>
  </mergeCells>
  <pageMargins left="0.7" right="0.7" top="0.75" bottom="0.75" header="0.3" footer="0.3"/>
  <pageSetup paperSize="9" orientation="portrait" horizontalDpi="300" verticalDpi="30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I26"/>
  <sheetViews>
    <sheetView workbookViewId="0"/>
  </sheetViews>
  <sheetFormatPr baseColWidth="10" defaultColWidth="11.42578125" defaultRowHeight="15" x14ac:dyDescent="0.25"/>
  <cols>
    <col min="1" max="1" width="11.140625" bestFit="1" customWidth="1"/>
    <col min="2" max="2" width="12.42578125" bestFit="1" customWidth="1"/>
  </cols>
  <sheetData>
    <row r="1" spans="1:9" x14ac:dyDescent="0.25">
      <c r="A1" s="5" t="str">
        <f>HYPERLINK("#'Indice'!A1", "Indice")</f>
        <v>Indice</v>
      </c>
    </row>
    <row r="2" spans="1:9" x14ac:dyDescent="0.25">
      <c r="A2" s="15" t="s">
        <v>172</v>
      </c>
    </row>
    <row r="3" spans="1:9" x14ac:dyDescent="0.25">
      <c r="A3" s="8" t="s">
        <v>156</v>
      </c>
    </row>
    <row r="5" spans="1:9" x14ac:dyDescent="0.25">
      <c r="A5" s="31" t="s">
        <v>63</v>
      </c>
      <c r="B5" s="31"/>
      <c r="C5" s="31"/>
      <c r="D5" s="31"/>
      <c r="E5" s="31"/>
      <c r="F5" s="31"/>
      <c r="G5" s="31"/>
      <c r="H5" s="31"/>
      <c r="I5" s="31"/>
    </row>
    <row r="6" spans="1:9" x14ac:dyDescent="0.25">
      <c r="A6" s="4" t="s">
        <v>64</v>
      </c>
      <c r="B6" s="4" t="s">
        <v>5</v>
      </c>
      <c r="C6" s="4" t="s">
        <v>65</v>
      </c>
      <c r="D6" s="4" t="s">
        <v>66</v>
      </c>
      <c r="E6" s="4" t="s">
        <v>67</v>
      </c>
      <c r="F6" s="4" t="s">
        <v>68</v>
      </c>
      <c r="G6" s="4" t="s">
        <v>69</v>
      </c>
      <c r="H6" s="4" t="s">
        <v>70</v>
      </c>
      <c r="I6" s="4" t="s">
        <v>72</v>
      </c>
    </row>
    <row r="7" spans="1:9" x14ac:dyDescent="0.25">
      <c r="A7" s="3" t="s">
        <v>173</v>
      </c>
      <c r="B7" s="3" t="s">
        <v>99</v>
      </c>
      <c r="C7" s="3">
        <v>1010984</v>
      </c>
      <c r="D7" s="3">
        <v>984720</v>
      </c>
      <c r="E7" s="3">
        <v>957846</v>
      </c>
      <c r="F7" s="3">
        <v>800478</v>
      </c>
      <c r="G7" s="3">
        <v>775457</v>
      </c>
      <c r="H7" s="3">
        <v>798751</v>
      </c>
      <c r="I7" s="3">
        <v>695499</v>
      </c>
    </row>
    <row r="8" spans="1:9" x14ac:dyDescent="0.25">
      <c r="A8" s="3" t="s">
        <v>173</v>
      </c>
      <c r="B8" s="3" t="s">
        <v>100</v>
      </c>
      <c r="C8" s="3">
        <v>415690</v>
      </c>
      <c r="D8" s="3">
        <v>464675</v>
      </c>
      <c r="E8" s="3">
        <v>544995</v>
      </c>
      <c r="F8" s="3">
        <v>461887</v>
      </c>
      <c r="G8" s="3">
        <v>466859</v>
      </c>
      <c r="H8" s="3">
        <v>527679</v>
      </c>
      <c r="I8" s="3">
        <v>660513</v>
      </c>
    </row>
    <row r="11" spans="1:9" x14ac:dyDescent="0.25">
      <c r="A11" s="31" t="s">
        <v>78</v>
      </c>
      <c r="B11" s="31"/>
      <c r="C11" s="31"/>
      <c r="D11" s="31"/>
      <c r="E11" s="31"/>
      <c r="F11" s="31"/>
      <c r="G11" s="31"/>
      <c r="H11" s="31"/>
      <c r="I11" s="31"/>
    </row>
    <row r="12" spans="1:9" x14ac:dyDescent="0.25">
      <c r="A12" s="4" t="s">
        <v>64</v>
      </c>
      <c r="B12" s="4" t="s">
        <v>5</v>
      </c>
      <c r="C12" s="4" t="s">
        <v>65</v>
      </c>
      <c r="D12" s="4" t="s">
        <v>66</v>
      </c>
      <c r="E12" s="4" t="s">
        <v>67</v>
      </c>
      <c r="F12" s="4" t="s">
        <v>68</v>
      </c>
      <c r="G12" s="4" t="s">
        <v>69</v>
      </c>
      <c r="H12" s="4" t="s">
        <v>70</v>
      </c>
      <c r="I12" s="4" t="s">
        <v>72</v>
      </c>
    </row>
    <row r="13" spans="1:9" x14ac:dyDescent="0.25">
      <c r="A13" s="3" t="s">
        <v>173</v>
      </c>
      <c r="B13" s="3" t="s">
        <v>99</v>
      </c>
      <c r="C13" s="3">
        <v>15311.3193578392</v>
      </c>
      <c r="D13" s="3">
        <v>17695.019156793001</v>
      </c>
      <c r="E13" s="3">
        <v>26334.5406747253</v>
      </c>
      <c r="F13" s="3">
        <v>17524.224459220201</v>
      </c>
      <c r="G13" s="3">
        <v>13816.580867566499</v>
      </c>
      <c r="H13" s="3">
        <v>14969.3513715522</v>
      </c>
      <c r="I13" s="3">
        <v>12197.1268765894</v>
      </c>
    </row>
    <row r="14" spans="1:9" x14ac:dyDescent="0.25">
      <c r="A14" s="3" t="s">
        <v>173</v>
      </c>
      <c r="B14" s="3" t="s">
        <v>100</v>
      </c>
      <c r="C14" s="3">
        <v>10140.0056408045</v>
      </c>
      <c r="D14" s="3">
        <v>9984.7613185627706</v>
      </c>
      <c r="E14" s="3">
        <v>17119.291027872299</v>
      </c>
      <c r="F14" s="3">
        <v>12604.890772638801</v>
      </c>
      <c r="G14" s="3">
        <v>10215.080906506701</v>
      </c>
      <c r="H14" s="3">
        <v>11437.351531253</v>
      </c>
      <c r="I14" s="3">
        <v>11076.0843286524</v>
      </c>
    </row>
    <row r="17" spans="1:9" x14ac:dyDescent="0.25">
      <c r="A17" s="31" t="s">
        <v>79</v>
      </c>
      <c r="B17" s="31"/>
      <c r="C17" s="31"/>
      <c r="D17" s="31"/>
      <c r="E17" s="31"/>
      <c r="F17" s="31"/>
      <c r="G17" s="31"/>
      <c r="H17" s="31"/>
      <c r="I17" s="31"/>
    </row>
    <row r="18" spans="1:9" x14ac:dyDescent="0.25">
      <c r="A18" s="4" t="s">
        <v>64</v>
      </c>
      <c r="B18" s="4" t="s">
        <v>5</v>
      </c>
      <c r="C18" s="4" t="s">
        <v>65</v>
      </c>
      <c r="D18" s="4" t="s">
        <v>66</v>
      </c>
      <c r="E18" s="4" t="s">
        <v>67</v>
      </c>
      <c r="F18" s="4" t="s">
        <v>68</v>
      </c>
      <c r="G18" s="4" t="s">
        <v>69</v>
      </c>
      <c r="H18" s="4" t="s">
        <v>70</v>
      </c>
      <c r="I18" s="4" t="s">
        <v>72</v>
      </c>
    </row>
    <row r="19" spans="1:9" x14ac:dyDescent="0.25">
      <c r="A19" s="3" t="s">
        <v>173</v>
      </c>
      <c r="B19" s="3" t="s">
        <v>99</v>
      </c>
      <c r="C19" s="3">
        <v>3094738</v>
      </c>
      <c r="D19" s="3">
        <v>3231586</v>
      </c>
      <c r="E19" s="3">
        <v>3187165</v>
      </c>
      <c r="F19" s="3">
        <v>3433990</v>
      </c>
      <c r="G19" s="3">
        <v>3533845</v>
      </c>
      <c r="H19" s="3">
        <v>3486111</v>
      </c>
      <c r="I19" s="3">
        <v>3570220</v>
      </c>
    </row>
    <row r="20" spans="1:9" x14ac:dyDescent="0.25">
      <c r="A20" s="3" t="s">
        <v>173</v>
      </c>
      <c r="B20" s="3" t="s">
        <v>100</v>
      </c>
      <c r="C20" s="3">
        <v>1239727</v>
      </c>
      <c r="D20" s="3">
        <v>1441914</v>
      </c>
      <c r="E20" s="3">
        <v>1745014</v>
      </c>
      <c r="F20" s="3">
        <v>1775160</v>
      </c>
      <c r="G20" s="3">
        <v>1937056</v>
      </c>
      <c r="H20" s="3">
        <v>2211070</v>
      </c>
      <c r="I20" s="3">
        <v>3254160</v>
      </c>
    </row>
    <row r="23" spans="1:9" x14ac:dyDescent="0.25">
      <c r="A23" s="31" t="s">
        <v>80</v>
      </c>
      <c r="B23" s="31"/>
      <c r="C23" s="31"/>
      <c r="D23" s="31"/>
      <c r="E23" s="31"/>
      <c r="F23" s="31"/>
      <c r="G23" s="31"/>
      <c r="H23" s="31"/>
      <c r="I23" s="31"/>
    </row>
    <row r="24" spans="1:9" x14ac:dyDescent="0.25">
      <c r="A24" s="4" t="s">
        <v>64</v>
      </c>
      <c r="B24" s="4" t="s">
        <v>5</v>
      </c>
      <c r="C24" s="4" t="s">
        <v>65</v>
      </c>
      <c r="D24" s="4" t="s">
        <v>66</v>
      </c>
      <c r="E24" s="4" t="s">
        <v>67</v>
      </c>
      <c r="F24" s="4" t="s">
        <v>68</v>
      </c>
      <c r="G24" s="4" t="s">
        <v>69</v>
      </c>
      <c r="H24" s="4" t="s">
        <v>70</v>
      </c>
      <c r="I24" s="4" t="s">
        <v>72</v>
      </c>
    </row>
    <row r="25" spans="1:9" x14ac:dyDescent="0.25">
      <c r="A25" s="3" t="s">
        <v>173</v>
      </c>
      <c r="B25" s="3" t="s">
        <v>99</v>
      </c>
      <c r="C25" s="3">
        <v>53069</v>
      </c>
      <c r="D25" s="3">
        <v>48991</v>
      </c>
      <c r="E25" s="3">
        <v>35909</v>
      </c>
      <c r="F25" s="3">
        <v>40844</v>
      </c>
      <c r="G25" s="3">
        <v>51040</v>
      </c>
      <c r="H25" s="3">
        <v>40035</v>
      </c>
      <c r="I25" s="3">
        <v>34186</v>
      </c>
    </row>
    <row r="26" spans="1:9" x14ac:dyDescent="0.25">
      <c r="A26" s="3" t="s">
        <v>173</v>
      </c>
      <c r="B26" s="3" t="s">
        <v>100</v>
      </c>
      <c r="C26" s="3">
        <v>19396</v>
      </c>
      <c r="D26" s="3">
        <v>21127</v>
      </c>
      <c r="E26" s="3">
        <v>21590</v>
      </c>
      <c r="F26" s="3">
        <v>23989</v>
      </c>
      <c r="G26" s="3">
        <v>30980</v>
      </c>
      <c r="H26" s="3">
        <v>28252</v>
      </c>
      <c r="I26" s="3">
        <v>36280</v>
      </c>
    </row>
  </sheetData>
  <mergeCells count="4">
    <mergeCell ref="A5:I5"/>
    <mergeCell ref="A11:I11"/>
    <mergeCell ref="A17:I17"/>
    <mergeCell ref="A23:I23"/>
  </mergeCells>
  <pageMargins left="0.7" right="0.7" top="0.75" bottom="0.75" header="0.3" footer="0.3"/>
  <pageSetup paperSize="9" orientation="portrait" horizontalDpi="300" verticalDpi="30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I34"/>
  <sheetViews>
    <sheetView workbookViewId="0"/>
  </sheetViews>
  <sheetFormatPr baseColWidth="10" defaultColWidth="11.42578125" defaultRowHeight="15" x14ac:dyDescent="0.25"/>
  <cols>
    <col min="1" max="1" width="11.140625" bestFit="1" customWidth="1"/>
    <col min="2" max="2" width="12.42578125" bestFit="1" customWidth="1"/>
  </cols>
  <sheetData>
    <row r="1" spans="1:9" x14ac:dyDescent="0.25">
      <c r="A1" s="5" t="str">
        <f>HYPERLINK("#'Indice'!A1", "Indice")</f>
        <v>Indice</v>
      </c>
    </row>
    <row r="2" spans="1:9" x14ac:dyDescent="0.25">
      <c r="A2" s="15" t="s">
        <v>172</v>
      </c>
    </row>
    <row r="3" spans="1:9" x14ac:dyDescent="0.25">
      <c r="A3" s="8" t="s">
        <v>156</v>
      </c>
    </row>
    <row r="5" spans="1:9" x14ac:dyDescent="0.25">
      <c r="A5" s="31" t="s">
        <v>63</v>
      </c>
      <c r="B5" s="31"/>
      <c r="C5" s="31"/>
      <c r="D5" s="31"/>
      <c r="E5" s="31"/>
      <c r="F5" s="31"/>
      <c r="G5" s="31"/>
      <c r="H5" s="31"/>
      <c r="I5" s="31"/>
    </row>
    <row r="6" spans="1:9" x14ac:dyDescent="0.25">
      <c r="A6" s="4" t="s">
        <v>64</v>
      </c>
      <c r="B6" s="4" t="s">
        <v>5</v>
      </c>
      <c r="C6" s="4" t="s">
        <v>65</v>
      </c>
      <c r="D6" s="4" t="s">
        <v>66</v>
      </c>
      <c r="E6" s="4" t="s">
        <v>67</v>
      </c>
      <c r="F6" s="4" t="s">
        <v>68</v>
      </c>
      <c r="G6" s="4" t="s">
        <v>69</v>
      </c>
      <c r="H6" s="4" t="s">
        <v>70</v>
      </c>
      <c r="I6" s="4" t="s">
        <v>72</v>
      </c>
    </row>
    <row r="7" spans="1:9" x14ac:dyDescent="0.25">
      <c r="A7" s="3" t="s">
        <v>173</v>
      </c>
      <c r="B7" s="3" t="s">
        <v>101</v>
      </c>
      <c r="C7" s="3">
        <v>99074</v>
      </c>
      <c r="D7" s="3">
        <v>100405</v>
      </c>
      <c r="E7" s="3">
        <v>108061</v>
      </c>
      <c r="F7" s="3">
        <v>99463</v>
      </c>
      <c r="G7" s="3">
        <v>97292</v>
      </c>
      <c r="H7" s="3">
        <v>102037</v>
      </c>
      <c r="I7" s="3">
        <v>106720</v>
      </c>
    </row>
    <row r="8" spans="1:9" x14ac:dyDescent="0.25">
      <c r="A8" s="3" t="s">
        <v>173</v>
      </c>
      <c r="B8" s="3" t="s">
        <v>102</v>
      </c>
      <c r="C8" s="3">
        <v>476380</v>
      </c>
      <c r="D8" s="3">
        <v>447451</v>
      </c>
      <c r="E8" s="3">
        <v>465166</v>
      </c>
      <c r="F8" s="3">
        <v>376492</v>
      </c>
      <c r="G8" s="3">
        <v>360169</v>
      </c>
      <c r="H8" s="3">
        <v>379773</v>
      </c>
      <c r="I8" s="3">
        <v>390869</v>
      </c>
    </row>
    <row r="9" spans="1:9" x14ac:dyDescent="0.25">
      <c r="A9" s="3" t="s">
        <v>173</v>
      </c>
      <c r="B9" s="3" t="s">
        <v>103</v>
      </c>
      <c r="C9" s="3">
        <v>455065</v>
      </c>
      <c r="D9" s="3">
        <v>481860</v>
      </c>
      <c r="E9" s="3">
        <v>504670</v>
      </c>
      <c r="F9" s="3">
        <v>412149</v>
      </c>
      <c r="G9" s="3">
        <v>402335</v>
      </c>
      <c r="H9" s="3">
        <v>413374</v>
      </c>
      <c r="I9" s="3">
        <v>409592</v>
      </c>
    </row>
    <row r="10" spans="1:9" x14ac:dyDescent="0.25">
      <c r="A10" s="3" t="s">
        <v>173</v>
      </c>
      <c r="B10" s="3" t="s">
        <v>104</v>
      </c>
      <c r="C10" s="3">
        <v>396010</v>
      </c>
      <c r="D10" s="3">
        <v>419406</v>
      </c>
      <c r="E10" s="3">
        <v>424944</v>
      </c>
      <c r="F10" s="3">
        <v>374250</v>
      </c>
      <c r="G10" s="3">
        <v>382507</v>
      </c>
      <c r="H10" s="3">
        <v>431246</v>
      </c>
      <c r="I10" s="3">
        <v>448736</v>
      </c>
    </row>
    <row r="13" spans="1:9" x14ac:dyDescent="0.25">
      <c r="A13" s="31" t="s">
        <v>78</v>
      </c>
      <c r="B13" s="31"/>
      <c r="C13" s="31"/>
      <c r="D13" s="31"/>
      <c r="E13" s="31"/>
      <c r="F13" s="31"/>
      <c r="G13" s="31"/>
      <c r="H13" s="31"/>
      <c r="I13" s="31"/>
    </row>
    <row r="14" spans="1:9" x14ac:dyDescent="0.25">
      <c r="A14" s="4" t="s">
        <v>64</v>
      </c>
      <c r="B14" s="4" t="s">
        <v>5</v>
      </c>
      <c r="C14" s="4" t="s">
        <v>65</v>
      </c>
      <c r="D14" s="4" t="s">
        <v>66</v>
      </c>
      <c r="E14" s="4" t="s">
        <v>67</v>
      </c>
      <c r="F14" s="4" t="s">
        <v>68</v>
      </c>
      <c r="G14" s="4" t="s">
        <v>69</v>
      </c>
      <c r="H14" s="4" t="s">
        <v>70</v>
      </c>
      <c r="I14" s="4" t="s">
        <v>72</v>
      </c>
    </row>
    <row r="15" spans="1:9" x14ac:dyDescent="0.25">
      <c r="A15" s="3" t="s">
        <v>173</v>
      </c>
      <c r="B15" s="3" t="s">
        <v>101</v>
      </c>
      <c r="C15" s="3">
        <v>4345.9028358739197</v>
      </c>
      <c r="D15" s="3">
        <v>5003.6910656064001</v>
      </c>
      <c r="E15" s="3">
        <v>5291.88740314192</v>
      </c>
      <c r="F15" s="3">
        <v>5040.0807944200396</v>
      </c>
      <c r="G15" s="3">
        <v>4778.9176574477697</v>
      </c>
      <c r="H15" s="3">
        <v>8120.8421426987197</v>
      </c>
      <c r="I15" s="3">
        <v>4635.9467238698498</v>
      </c>
    </row>
    <row r="16" spans="1:9" x14ac:dyDescent="0.25">
      <c r="A16" s="3" t="s">
        <v>173</v>
      </c>
      <c r="B16" s="3" t="s">
        <v>102</v>
      </c>
      <c r="C16" s="3">
        <v>10805.070932805</v>
      </c>
      <c r="D16" s="3">
        <v>11071.900092206401</v>
      </c>
      <c r="E16" s="3">
        <v>17893.670045138198</v>
      </c>
      <c r="F16" s="3">
        <v>12142.546292519801</v>
      </c>
      <c r="G16" s="3">
        <v>8802.6621553998302</v>
      </c>
      <c r="H16" s="3">
        <v>11120.162695680099</v>
      </c>
      <c r="I16" s="3">
        <v>10134.3593615726</v>
      </c>
    </row>
    <row r="17" spans="1:9" x14ac:dyDescent="0.25">
      <c r="A17" s="3" t="s">
        <v>173</v>
      </c>
      <c r="B17" s="3" t="s">
        <v>103</v>
      </c>
      <c r="C17" s="3">
        <v>9664.4477840939708</v>
      </c>
      <c r="D17" s="3">
        <v>10945.859871140299</v>
      </c>
      <c r="E17" s="3">
        <v>17637.330326466701</v>
      </c>
      <c r="F17" s="3">
        <v>10177.5390987594</v>
      </c>
      <c r="G17" s="3">
        <v>7980.1989432544697</v>
      </c>
      <c r="H17" s="3">
        <v>8750.6562199720192</v>
      </c>
      <c r="I17" s="3">
        <v>8831.1081263714495</v>
      </c>
    </row>
    <row r="18" spans="1:9" x14ac:dyDescent="0.25">
      <c r="A18" s="3" t="s">
        <v>173</v>
      </c>
      <c r="B18" s="3" t="s">
        <v>104</v>
      </c>
      <c r="C18" s="3">
        <v>8305.1419236212805</v>
      </c>
      <c r="D18" s="3">
        <v>8690.8872499148802</v>
      </c>
      <c r="E18" s="3">
        <v>12533.0725986786</v>
      </c>
      <c r="F18" s="3">
        <v>10668.6219250013</v>
      </c>
      <c r="G18" s="3">
        <v>8068.87337194265</v>
      </c>
      <c r="H18" s="3">
        <v>8358.7006463956805</v>
      </c>
      <c r="I18" s="3">
        <v>7381.6551674357997</v>
      </c>
    </row>
    <row r="21" spans="1:9" x14ac:dyDescent="0.25">
      <c r="A21" s="31" t="s">
        <v>79</v>
      </c>
      <c r="B21" s="31"/>
      <c r="C21" s="31"/>
      <c r="D21" s="31"/>
      <c r="E21" s="31"/>
      <c r="F21" s="31"/>
      <c r="G21" s="31"/>
      <c r="H21" s="31"/>
      <c r="I21" s="31"/>
    </row>
    <row r="22" spans="1:9" x14ac:dyDescent="0.25">
      <c r="A22" s="4" t="s">
        <v>64</v>
      </c>
      <c r="B22" s="4" t="s">
        <v>5</v>
      </c>
      <c r="C22" s="4" t="s">
        <v>65</v>
      </c>
      <c r="D22" s="4" t="s">
        <v>66</v>
      </c>
      <c r="E22" s="4" t="s">
        <v>67</v>
      </c>
      <c r="F22" s="4" t="s">
        <v>68</v>
      </c>
      <c r="G22" s="4" t="s">
        <v>69</v>
      </c>
      <c r="H22" s="4" t="s">
        <v>70</v>
      </c>
      <c r="I22" s="4" t="s">
        <v>72</v>
      </c>
    </row>
    <row r="23" spans="1:9" x14ac:dyDescent="0.25">
      <c r="A23" s="3" t="s">
        <v>173</v>
      </c>
      <c r="B23" s="3" t="s">
        <v>101</v>
      </c>
      <c r="C23" s="3">
        <v>300469</v>
      </c>
      <c r="D23" s="3">
        <v>307814</v>
      </c>
      <c r="E23" s="3">
        <v>349287</v>
      </c>
      <c r="F23" s="3">
        <v>377523</v>
      </c>
      <c r="G23" s="3">
        <v>401791</v>
      </c>
      <c r="H23" s="3">
        <v>419053</v>
      </c>
      <c r="I23" s="3">
        <v>500327</v>
      </c>
    </row>
    <row r="24" spans="1:9" x14ac:dyDescent="0.25">
      <c r="A24" s="3" t="s">
        <v>173</v>
      </c>
      <c r="B24" s="3" t="s">
        <v>102</v>
      </c>
      <c r="C24" s="3">
        <v>1366499</v>
      </c>
      <c r="D24" s="3">
        <v>1453817</v>
      </c>
      <c r="E24" s="3">
        <v>1520224</v>
      </c>
      <c r="F24" s="3">
        <v>1546372</v>
      </c>
      <c r="G24" s="3">
        <v>1608026</v>
      </c>
      <c r="H24" s="3">
        <v>1655741</v>
      </c>
      <c r="I24" s="3">
        <v>2103161</v>
      </c>
    </row>
    <row r="25" spans="1:9" x14ac:dyDescent="0.25">
      <c r="A25" s="3" t="s">
        <v>173</v>
      </c>
      <c r="B25" s="3" t="s">
        <v>103</v>
      </c>
      <c r="C25" s="3">
        <v>1454409</v>
      </c>
      <c r="D25" s="3">
        <v>1566889</v>
      </c>
      <c r="E25" s="3">
        <v>1630607</v>
      </c>
      <c r="F25" s="3">
        <v>1729131</v>
      </c>
      <c r="G25" s="3">
        <v>1776796</v>
      </c>
      <c r="H25" s="3">
        <v>1800005</v>
      </c>
      <c r="I25" s="3">
        <v>2042742</v>
      </c>
    </row>
    <row r="26" spans="1:9" x14ac:dyDescent="0.25">
      <c r="A26" s="3" t="s">
        <v>173</v>
      </c>
      <c r="B26" s="3" t="s">
        <v>104</v>
      </c>
      <c r="C26" s="3">
        <v>1212929</v>
      </c>
      <c r="D26" s="3">
        <v>1344707</v>
      </c>
      <c r="E26" s="3">
        <v>1432061</v>
      </c>
      <c r="F26" s="3">
        <v>1555898</v>
      </c>
      <c r="G26" s="3">
        <v>1684238</v>
      </c>
      <c r="H26" s="3">
        <v>1822339</v>
      </c>
      <c r="I26" s="3">
        <v>2177927</v>
      </c>
    </row>
    <row r="29" spans="1:9" x14ac:dyDescent="0.25">
      <c r="A29" s="31" t="s">
        <v>80</v>
      </c>
      <c r="B29" s="31"/>
      <c r="C29" s="31"/>
      <c r="D29" s="31"/>
      <c r="E29" s="31"/>
      <c r="F29" s="31"/>
      <c r="G29" s="31"/>
      <c r="H29" s="31"/>
      <c r="I29" s="31"/>
    </row>
    <row r="30" spans="1:9" x14ac:dyDescent="0.25">
      <c r="A30" s="4" t="s">
        <v>64</v>
      </c>
      <c r="B30" s="4" t="s">
        <v>5</v>
      </c>
      <c r="C30" s="4" t="s">
        <v>65</v>
      </c>
      <c r="D30" s="4" t="s">
        <v>66</v>
      </c>
      <c r="E30" s="4" t="s">
        <v>67</v>
      </c>
      <c r="F30" s="4" t="s">
        <v>68</v>
      </c>
      <c r="G30" s="4" t="s">
        <v>69</v>
      </c>
      <c r="H30" s="4" t="s">
        <v>70</v>
      </c>
      <c r="I30" s="4" t="s">
        <v>72</v>
      </c>
    </row>
    <row r="31" spans="1:9" x14ac:dyDescent="0.25">
      <c r="A31" s="3" t="s">
        <v>173</v>
      </c>
      <c r="B31" s="3" t="s">
        <v>101</v>
      </c>
      <c r="C31" s="3">
        <v>3885</v>
      </c>
      <c r="D31" s="3">
        <v>3588</v>
      </c>
      <c r="E31" s="3">
        <v>3849</v>
      </c>
      <c r="F31" s="3">
        <v>4038</v>
      </c>
      <c r="G31" s="3">
        <v>4924</v>
      </c>
      <c r="H31" s="3">
        <v>4049</v>
      </c>
      <c r="I31" s="3">
        <v>4256</v>
      </c>
    </row>
    <row r="32" spans="1:9" x14ac:dyDescent="0.25">
      <c r="A32" s="3" t="s">
        <v>173</v>
      </c>
      <c r="B32" s="3" t="s">
        <v>102</v>
      </c>
      <c r="C32" s="3">
        <v>20575</v>
      </c>
      <c r="D32" s="3">
        <v>17664</v>
      </c>
      <c r="E32" s="3">
        <v>14985</v>
      </c>
      <c r="F32" s="3">
        <v>16238</v>
      </c>
      <c r="G32" s="3">
        <v>19392</v>
      </c>
      <c r="H32" s="3">
        <v>15447</v>
      </c>
      <c r="I32" s="3">
        <v>16965</v>
      </c>
    </row>
    <row r="33" spans="1:9" x14ac:dyDescent="0.25">
      <c r="A33" s="3" t="s">
        <v>173</v>
      </c>
      <c r="B33" s="3" t="s">
        <v>103</v>
      </c>
      <c r="C33" s="3">
        <v>23344</v>
      </c>
      <c r="D33" s="3">
        <v>23291</v>
      </c>
      <c r="E33" s="3">
        <v>19727</v>
      </c>
      <c r="F33" s="3">
        <v>22378</v>
      </c>
      <c r="G33" s="3">
        <v>27508</v>
      </c>
      <c r="H33" s="3">
        <v>22028</v>
      </c>
      <c r="I33" s="3">
        <v>20932</v>
      </c>
    </row>
    <row r="34" spans="1:9" x14ac:dyDescent="0.25">
      <c r="A34" s="3" t="s">
        <v>173</v>
      </c>
      <c r="B34" s="3" t="s">
        <v>104</v>
      </c>
      <c r="C34" s="3">
        <v>24656</v>
      </c>
      <c r="D34" s="3">
        <v>25573</v>
      </c>
      <c r="E34" s="3">
        <v>18938</v>
      </c>
      <c r="F34" s="3">
        <v>22175</v>
      </c>
      <c r="G34" s="3">
        <v>30192</v>
      </c>
      <c r="H34" s="3">
        <v>26762</v>
      </c>
      <c r="I34" s="3">
        <v>28310</v>
      </c>
    </row>
  </sheetData>
  <mergeCells count="4">
    <mergeCell ref="A5:I5"/>
    <mergeCell ref="A13:I13"/>
    <mergeCell ref="A21:I21"/>
    <mergeCell ref="A29:I29"/>
  </mergeCells>
  <pageMargins left="0.7" right="0.7" top="0.75" bottom="0.75" header="0.3" footer="0.3"/>
  <pageSetup paperSize="9" orientation="portrait" horizontalDpi="300" verticalDpi="30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I26"/>
  <sheetViews>
    <sheetView workbookViewId="0"/>
  </sheetViews>
  <sheetFormatPr baseColWidth="10" defaultColWidth="11.42578125" defaultRowHeight="15" x14ac:dyDescent="0.25"/>
  <cols>
    <col min="1" max="1" width="11.140625" bestFit="1" customWidth="1"/>
    <col min="2" max="2" width="16.85546875" bestFit="1" customWidth="1"/>
  </cols>
  <sheetData>
    <row r="1" spans="1:9" x14ac:dyDescent="0.25">
      <c r="A1" s="5" t="str">
        <f>HYPERLINK("#'Indice'!A1", "Indice")</f>
        <v>Indice</v>
      </c>
    </row>
    <row r="2" spans="1:9" x14ac:dyDescent="0.25">
      <c r="A2" s="15" t="s">
        <v>172</v>
      </c>
    </row>
    <row r="3" spans="1:9" x14ac:dyDescent="0.25">
      <c r="A3" s="8" t="s">
        <v>156</v>
      </c>
    </row>
    <row r="5" spans="1:9" x14ac:dyDescent="0.25">
      <c r="A5" s="31" t="s">
        <v>63</v>
      </c>
      <c r="B5" s="31"/>
      <c r="C5" s="31"/>
      <c r="D5" s="31"/>
      <c r="E5" s="31"/>
      <c r="F5" s="31"/>
      <c r="G5" s="31"/>
      <c r="H5" s="31"/>
      <c r="I5" s="31"/>
    </row>
    <row r="6" spans="1:9" x14ac:dyDescent="0.25">
      <c r="A6" s="4" t="s">
        <v>64</v>
      </c>
      <c r="B6" s="4" t="s">
        <v>5</v>
      </c>
      <c r="C6" s="4" t="s">
        <v>65</v>
      </c>
      <c r="D6" s="4" t="s">
        <v>66</v>
      </c>
      <c r="E6" s="4" t="s">
        <v>67</v>
      </c>
      <c r="F6" s="4" t="s">
        <v>68</v>
      </c>
      <c r="G6" s="4" t="s">
        <v>69</v>
      </c>
      <c r="H6" s="4" t="s">
        <v>70</v>
      </c>
      <c r="I6" s="4" t="s">
        <v>72</v>
      </c>
    </row>
    <row r="7" spans="1:9" x14ac:dyDescent="0.25">
      <c r="A7" s="3" t="s">
        <v>173</v>
      </c>
      <c r="B7" s="3" t="s">
        <v>105</v>
      </c>
      <c r="C7" s="3">
        <v>1294225</v>
      </c>
      <c r="D7" s="3">
        <v>1301834</v>
      </c>
      <c r="E7" s="3">
        <v>1349598</v>
      </c>
      <c r="F7" s="3">
        <v>1102965</v>
      </c>
      <c r="G7" s="3">
        <v>1099441</v>
      </c>
      <c r="H7" s="3">
        <v>1167685</v>
      </c>
      <c r="I7" s="3">
        <v>1177490</v>
      </c>
    </row>
    <row r="8" spans="1:9" x14ac:dyDescent="0.25">
      <c r="A8" s="3" t="s">
        <v>173</v>
      </c>
      <c r="B8" s="3" t="s">
        <v>106</v>
      </c>
      <c r="C8" s="3">
        <v>131539</v>
      </c>
      <c r="D8" s="3">
        <v>147561</v>
      </c>
      <c r="E8" s="3">
        <v>153243</v>
      </c>
      <c r="F8" s="3">
        <v>157416</v>
      </c>
      <c r="G8" s="3">
        <v>142741</v>
      </c>
      <c r="H8" s="3">
        <v>158337</v>
      </c>
      <c r="I8" s="3">
        <v>178522</v>
      </c>
    </row>
    <row r="11" spans="1:9" x14ac:dyDescent="0.25">
      <c r="A11" s="31" t="s">
        <v>78</v>
      </c>
      <c r="B11" s="31"/>
      <c r="C11" s="31"/>
      <c r="D11" s="31"/>
      <c r="E11" s="31"/>
      <c r="F11" s="31"/>
      <c r="G11" s="31"/>
      <c r="H11" s="31"/>
      <c r="I11" s="31"/>
    </row>
    <row r="12" spans="1:9" x14ac:dyDescent="0.25">
      <c r="A12" s="4" t="s">
        <v>64</v>
      </c>
      <c r="B12" s="4" t="s">
        <v>5</v>
      </c>
      <c r="C12" s="4" t="s">
        <v>65</v>
      </c>
      <c r="D12" s="4" t="s">
        <v>66</v>
      </c>
      <c r="E12" s="4" t="s">
        <v>67</v>
      </c>
      <c r="F12" s="4" t="s">
        <v>68</v>
      </c>
      <c r="G12" s="4" t="s">
        <v>69</v>
      </c>
      <c r="H12" s="4" t="s">
        <v>70</v>
      </c>
      <c r="I12" s="4" t="s">
        <v>72</v>
      </c>
    </row>
    <row r="13" spans="1:9" x14ac:dyDescent="0.25">
      <c r="A13" s="3" t="s">
        <v>173</v>
      </c>
      <c r="B13" s="3" t="s">
        <v>105</v>
      </c>
      <c r="C13" s="3">
        <v>19806.899032104899</v>
      </c>
      <c r="D13" s="3">
        <v>21162.148894576902</v>
      </c>
      <c r="E13" s="3">
        <v>36473.5802951019</v>
      </c>
      <c r="F13" s="3">
        <v>22499.533068243501</v>
      </c>
      <c r="G13" s="3">
        <v>18232.2184801685</v>
      </c>
      <c r="H13" s="3">
        <v>20400.4236425854</v>
      </c>
      <c r="I13" s="3">
        <v>16357.405785119199</v>
      </c>
    </row>
    <row r="14" spans="1:9" x14ac:dyDescent="0.25">
      <c r="A14" s="3" t="s">
        <v>173</v>
      </c>
      <c r="B14" s="3" t="s">
        <v>106</v>
      </c>
      <c r="C14" s="3">
        <v>4819.1223176166604</v>
      </c>
      <c r="D14" s="3">
        <v>5419.0701412050803</v>
      </c>
      <c r="E14" s="3">
        <v>7714.1700991789103</v>
      </c>
      <c r="F14" s="3">
        <v>7505.74402577002</v>
      </c>
      <c r="G14" s="3">
        <v>5161.0079771805604</v>
      </c>
      <c r="H14" s="3">
        <v>5392.48112493389</v>
      </c>
      <c r="I14" s="3">
        <v>4507.8177194792197</v>
      </c>
    </row>
    <row r="17" spans="1:9" x14ac:dyDescent="0.25">
      <c r="A17" s="31" t="s">
        <v>79</v>
      </c>
      <c r="B17" s="31"/>
      <c r="C17" s="31"/>
      <c r="D17" s="31"/>
      <c r="E17" s="31"/>
      <c r="F17" s="31"/>
      <c r="G17" s="31"/>
      <c r="H17" s="31"/>
      <c r="I17" s="31"/>
    </row>
    <row r="18" spans="1:9" x14ac:dyDescent="0.25">
      <c r="A18" s="4" t="s">
        <v>64</v>
      </c>
      <c r="B18" s="4" t="s">
        <v>5</v>
      </c>
      <c r="C18" s="4" t="s">
        <v>65</v>
      </c>
      <c r="D18" s="4" t="s">
        <v>66</v>
      </c>
      <c r="E18" s="4" t="s">
        <v>67</v>
      </c>
      <c r="F18" s="4" t="s">
        <v>68</v>
      </c>
      <c r="G18" s="4" t="s">
        <v>69</v>
      </c>
      <c r="H18" s="4" t="s">
        <v>70</v>
      </c>
      <c r="I18" s="4" t="s">
        <v>72</v>
      </c>
    </row>
    <row r="19" spans="1:9" x14ac:dyDescent="0.25">
      <c r="A19" s="3" t="s">
        <v>173</v>
      </c>
      <c r="B19" s="3" t="s">
        <v>105</v>
      </c>
      <c r="C19" s="3">
        <v>4072070</v>
      </c>
      <c r="D19" s="3">
        <v>4362713</v>
      </c>
      <c r="E19" s="3">
        <v>4578078</v>
      </c>
      <c r="F19" s="3">
        <v>4785988</v>
      </c>
      <c r="G19" s="3">
        <v>5048446</v>
      </c>
      <c r="H19" s="3">
        <v>5226941</v>
      </c>
      <c r="I19" s="3">
        <v>6188681</v>
      </c>
    </row>
    <row r="20" spans="1:9" x14ac:dyDescent="0.25">
      <c r="A20" s="3" t="s">
        <v>173</v>
      </c>
      <c r="B20" s="3" t="s">
        <v>106</v>
      </c>
      <c r="C20" s="3">
        <v>259317</v>
      </c>
      <c r="D20" s="3">
        <v>310787</v>
      </c>
      <c r="E20" s="3">
        <v>354101</v>
      </c>
      <c r="F20" s="3">
        <v>413900</v>
      </c>
      <c r="G20" s="3">
        <v>422138</v>
      </c>
      <c r="H20" s="3">
        <v>466654</v>
      </c>
      <c r="I20" s="3">
        <v>635699</v>
      </c>
    </row>
    <row r="23" spans="1:9" x14ac:dyDescent="0.25">
      <c r="A23" s="31" t="s">
        <v>80</v>
      </c>
      <c r="B23" s="31"/>
      <c r="C23" s="31"/>
      <c r="D23" s="31"/>
      <c r="E23" s="31"/>
      <c r="F23" s="31"/>
      <c r="G23" s="31"/>
      <c r="H23" s="31"/>
      <c r="I23" s="31"/>
    </row>
    <row r="24" spans="1:9" x14ac:dyDescent="0.25">
      <c r="A24" s="4" t="s">
        <v>64</v>
      </c>
      <c r="B24" s="4" t="s">
        <v>5</v>
      </c>
      <c r="C24" s="4" t="s">
        <v>65</v>
      </c>
      <c r="D24" s="4" t="s">
        <v>66</v>
      </c>
      <c r="E24" s="4" t="s">
        <v>67</v>
      </c>
      <c r="F24" s="4" t="s">
        <v>68</v>
      </c>
      <c r="G24" s="4" t="s">
        <v>69</v>
      </c>
      <c r="H24" s="4" t="s">
        <v>70</v>
      </c>
      <c r="I24" s="4" t="s">
        <v>72</v>
      </c>
    </row>
    <row r="25" spans="1:9" x14ac:dyDescent="0.25">
      <c r="A25" s="3" t="s">
        <v>173</v>
      </c>
      <c r="B25" s="3" t="s">
        <v>105</v>
      </c>
      <c r="C25" s="3">
        <v>65201</v>
      </c>
      <c r="D25" s="3">
        <v>63237</v>
      </c>
      <c r="E25" s="3">
        <v>51384</v>
      </c>
      <c r="F25" s="3">
        <v>57737</v>
      </c>
      <c r="G25" s="3">
        <v>73773</v>
      </c>
      <c r="H25" s="3">
        <v>61004</v>
      </c>
      <c r="I25" s="3">
        <v>61322</v>
      </c>
    </row>
    <row r="26" spans="1:9" x14ac:dyDescent="0.25">
      <c r="A26" s="3" t="s">
        <v>173</v>
      </c>
      <c r="B26" s="3" t="s">
        <v>106</v>
      </c>
      <c r="C26" s="3">
        <v>7224</v>
      </c>
      <c r="D26" s="3">
        <v>6881</v>
      </c>
      <c r="E26" s="3">
        <v>6115</v>
      </c>
      <c r="F26" s="3">
        <v>7004</v>
      </c>
      <c r="G26" s="3">
        <v>8239</v>
      </c>
      <c r="H26" s="3">
        <v>7242</v>
      </c>
      <c r="I26" s="3">
        <v>9144</v>
      </c>
    </row>
  </sheetData>
  <mergeCells count="4">
    <mergeCell ref="A5:I5"/>
    <mergeCell ref="A11:I11"/>
    <mergeCell ref="A17:I17"/>
    <mergeCell ref="A23:I23"/>
  </mergeCells>
  <pageMargins left="0.7" right="0.7" top="0.75" bottom="0.75" header="0.3" footer="0.3"/>
  <pageSetup paperSize="9" orientation="portrait" horizontalDpi="300" verticalDpi="30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I26"/>
  <sheetViews>
    <sheetView workbookViewId="0"/>
  </sheetViews>
  <sheetFormatPr baseColWidth="10" defaultColWidth="11.42578125" defaultRowHeight="15" x14ac:dyDescent="0.25"/>
  <cols>
    <col min="1" max="1" width="11.140625" bestFit="1" customWidth="1"/>
    <col min="2" max="2" width="17.28515625" bestFit="1" customWidth="1"/>
  </cols>
  <sheetData>
    <row r="1" spans="1:9" x14ac:dyDescent="0.25">
      <c r="A1" s="5" t="str">
        <f>HYPERLINK("#'Indice'!A1", "Indice")</f>
        <v>Indice</v>
      </c>
    </row>
    <row r="2" spans="1:9" x14ac:dyDescent="0.25">
      <c r="A2" s="15" t="s">
        <v>172</v>
      </c>
    </row>
    <row r="3" spans="1:9" x14ac:dyDescent="0.25">
      <c r="A3" s="8" t="s">
        <v>156</v>
      </c>
    </row>
    <row r="5" spans="1:9" x14ac:dyDescent="0.25">
      <c r="A5" s="31" t="s">
        <v>63</v>
      </c>
      <c r="B5" s="31"/>
      <c r="C5" s="31"/>
      <c r="D5" s="31"/>
      <c r="E5" s="31"/>
      <c r="F5" s="31"/>
      <c r="G5" s="31"/>
      <c r="H5" s="31"/>
      <c r="I5" s="31"/>
    </row>
    <row r="6" spans="1:9" x14ac:dyDescent="0.25">
      <c r="A6" s="4" t="s">
        <v>64</v>
      </c>
      <c r="B6" s="4" t="s">
        <v>5</v>
      </c>
      <c r="C6" s="4" t="s">
        <v>65</v>
      </c>
      <c r="D6" s="4" t="s">
        <v>66</v>
      </c>
      <c r="E6" s="4" t="s">
        <v>67</v>
      </c>
      <c r="F6" s="4" t="s">
        <v>68</v>
      </c>
      <c r="G6" s="4" t="s">
        <v>69</v>
      </c>
      <c r="H6" s="4" t="s">
        <v>70</v>
      </c>
      <c r="I6" s="4" t="s">
        <v>72</v>
      </c>
    </row>
    <row r="7" spans="1:9" x14ac:dyDescent="0.25">
      <c r="A7" s="3" t="s">
        <v>173</v>
      </c>
      <c r="B7" s="3" t="s">
        <v>201</v>
      </c>
      <c r="C7" s="3">
        <v>1409588</v>
      </c>
      <c r="D7" s="3">
        <v>1417172</v>
      </c>
      <c r="E7" s="3">
        <v>1451024</v>
      </c>
      <c r="F7" s="3">
        <v>1203822</v>
      </c>
      <c r="G7" s="3">
        <v>1186285</v>
      </c>
      <c r="H7" s="3">
        <v>1231519</v>
      </c>
      <c r="I7" s="3">
        <v>1188245</v>
      </c>
    </row>
    <row r="8" spans="1:9" x14ac:dyDescent="0.25">
      <c r="A8" s="3" t="s">
        <v>173</v>
      </c>
      <c r="B8" s="3" t="s">
        <v>202</v>
      </c>
      <c r="C8" s="3">
        <v>10929</v>
      </c>
      <c r="D8" s="3">
        <v>17283</v>
      </c>
      <c r="E8" s="3">
        <v>34006</v>
      </c>
      <c r="F8" s="3">
        <v>37491</v>
      </c>
      <c r="G8" s="3">
        <v>46620</v>
      </c>
      <c r="H8" s="3">
        <v>79526</v>
      </c>
      <c r="I8" s="3">
        <v>151931</v>
      </c>
    </row>
    <row r="11" spans="1:9" x14ac:dyDescent="0.25">
      <c r="A11" s="31" t="s">
        <v>78</v>
      </c>
      <c r="B11" s="31"/>
      <c r="C11" s="31"/>
      <c r="D11" s="31"/>
      <c r="E11" s="31"/>
      <c r="F11" s="31"/>
      <c r="G11" s="31"/>
      <c r="H11" s="31"/>
      <c r="I11" s="31"/>
    </row>
    <row r="12" spans="1:9" x14ac:dyDescent="0.25">
      <c r="A12" s="4" t="s">
        <v>64</v>
      </c>
      <c r="B12" s="4" t="s">
        <v>5</v>
      </c>
      <c r="C12" s="4" t="s">
        <v>65</v>
      </c>
      <c r="D12" s="4" t="s">
        <v>66</v>
      </c>
      <c r="E12" s="4" t="s">
        <v>67</v>
      </c>
      <c r="F12" s="4" t="s">
        <v>68</v>
      </c>
      <c r="G12" s="4" t="s">
        <v>69</v>
      </c>
      <c r="H12" s="4" t="s">
        <v>70</v>
      </c>
      <c r="I12" s="4" t="s">
        <v>72</v>
      </c>
    </row>
    <row r="13" spans="1:9" x14ac:dyDescent="0.25">
      <c r="A13" s="3" t="s">
        <v>173</v>
      </c>
      <c r="B13" s="3" t="s">
        <v>201</v>
      </c>
      <c r="C13" s="3">
        <v>20752.656557673501</v>
      </c>
      <c r="D13" s="3">
        <v>22260.9432624611</v>
      </c>
      <c r="E13" s="3">
        <v>36093.673932804799</v>
      </c>
      <c r="F13" s="3">
        <v>23747.909880418301</v>
      </c>
      <c r="G13" s="3">
        <v>18073.321940420599</v>
      </c>
      <c r="H13" s="3">
        <v>18316.922186590698</v>
      </c>
      <c r="I13" s="3">
        <v>14315.9651899732</v>
      </c>
    </row>
    <row r="14" spans="1:9" x14ac:dyDescent="0.25">
      <c r="A14" s="3" t="s">
        <v>173</v>
      </c>
      <c r="B14" s="3" t="s">
        <v>202</v>
      </c>
      <c r="C14" s="3">
        <v>1474.08034512671</v>
      </c>
      <c r="D14" s="3">
        <v>3283.1610316226702</v>
      </c>
      <c r="E14" s="3">
        <v>6604.1970701725704</v>
      </c>
      <c r="F14" s="3">
        <v>4890.7559521137</v>
      </c>
      <c r="G14" s="3">
        <v>5090.68117839967</v>
      </c>
      <c r="H14" s="3">
        <v>10308.013756058301</v>
      </c>
      <c r="I14" s="3">
        <v>8935.7157095270304</v>
      </c>
    </row>
    <row r="17" spans="1:9" x14ac:dyDescent="0.25">
      <c r="A17" s="31" t="s">
        <v>79</v>
      </c>
      <c r="B17" s="31"/>
      <c r="C17" s="31"/>
      <c r="D17" s="31"/>
      <c r="E17" s="31"/>
      <c r="F17" s="31"/>
      <c r="G17" s="31"/>
      <c r="H17" s="31"/>
      <c r="I17" s="31"/>
    </row>
    <row r="18" spans="1:9" x14ac:dyDescent="0.25">
      <c r="A18" s="4" t="s">
        <v>64</v>
      </c>
      <c r="B18" s="4" t="s">
        <v>5</v>
      </c>
      <c r="C18" s="4" t="s">
        <v>65</v>
      </c>
      <c r="D18" s="4" t="s">
        <v>66</v>
      </c>
      <c r="E18" s="4" t="s">
        <v>67</v>
      </c>
      <c r="F18" s="4" t="s">
        <v>68</v>
      </c>
      <c r="G18" s="4" t="s">
        <v>69</v>
      </c>
      <c r="H18" s="4" t="s">
        <v>70</v>
      </c>
      <c r="I18" s="4" t="s">
        <v>72</v>
      </c>
    </row>
    <row r="19" spans="1:9" x14ac:dyDescent="0.25">
      <c r="A19" s="3" t="s">
        <v>173</v>
      </c>
      <c r="B19" s="3" t="s">
        <v>201</v>
      </c>
      <c r="C19" s="3">
        <v>4264550</v>
      </c>
      <c r="D19" s="3">
        <v>4554987</v>
      </c>
      <c r="E19" s="3">
        <v>4784283</v>
      </c>
      <c r="F19" s="3">
        <v>5011810</v>
      </c>
      <c r="G19" s="3">
        <v>5242065</v>
      </c>
      <c r="H19" s="3">
        <v>5331615</v>
      </c>
      <c r="I19" s="3">
        <v>6150686</v>
      </c>
    </row>
    <row r="20" spans="1:9" x14ac:dyDescent="0.25">
      <c r="A20" s="3" t="s">
        <v>173</v>
      </c>
      <c r="B20" s="3" t="s">
        <v>202</v>
      </c>
      <c r="C20" s="3">
        <v>50493</v>
      </c>
      <c r="D20" s="3">
        <v>67985</v>
      </c>
      <c r="E20" s="3">
        <v>92363</v>
      </c>
      <c r="F20" s="3">
        <v>125392</v>
      </c>
      <c r="G20" s="3">
        <v>182328</v>
      </c>
      <c r="H20" s="3">
        <v>301226</v>
      </c>
      <c r="I20" s="3">
        <v>594465</v>
      </c>
    </row>
    <row r="23" spans="1:9" x14ac:dyDescent="0.25">
      <c r="A23" s="31" t="s">
        <v>80</v>
      </c>
      <c r="B23" s="31"/>
      <c r="C23" s="31"/>
      <c r="D23" s="31"/>
      <c r="E23" s="31"/>
      <c r="F23" s="31"/>
      <c r="G23" s="31"/>
      <c r="H23" s="31"/>
      <c r="I23" s="31"/>
    </row>
    <row r="24" spans="1:9" x14ac:dyDescent="0.25">
      <c r="A24" s="4" t="s">
        <v>64</v>
      </c>
      <c r="B24" s="4" t="s">
        <v>5</v>
      </c>
      <c r="C24" s="4" t="s">
        <v>65</v>
      </c>
      <c r="D24" s="4" t="s">
        <v>66</v>
      </c>
      <c r="E24" s="4" t="s">
        <v>67</v>
      </c>
      <c r="F24" s="4" t="s">
        <v>68</v>
      </c>
      <c r="G24" s="4" t="s">
        <v>69</v>
      </c>
      <c r="H24" s="4" t="s">
        <v>70</v>
      </c>
      <c r="I24" s="4" t="s">
        <v>72</v>
      </c>
    </row>
    <row r="25" spans="1:9" x14ac:dyDescent="0.25">
      <c r="A25" s="3" t="s">
        <v>173</v>
      </c>
      <c r="B25" s="3" t="s">
        <v>201</v>
      </c>
      <c r="C25" s="3">
        <v>71646</v>
      </c>
      <c r="D25" s="3">
        <v>69094</v>
      </c>
      <c r="E25" s="3">
        <v>56196</v>
      </c>
      <c r="F25" s="3">
        <v>62968</v>
      </c>
      <c r="G25" s="3">
        <v>79944</v>
      </c>
      <c r="H25" s="3">
        <v>65540</v>
      </c>
      <c r="I25" s="3">
        <v>65891</v>
      </c>
    </row>
    <row r="26" spans="1:9" x14ac:dyDescent="0.25">
      <c r="A26" s="3" t="s">
        <v>173</v>
      </c>
      <c r="B26" s="3" t="s">
        <v>202</v>
      </c>
      <c r="C26" s="3">
        <v>559</v>
      </c>
      <c r="D26" s="3">
        <v>545</v>
      </c>
      <c r="E26" s="3">
        <v>869</v>
      </c>
      <c r="F26" s="3">
        <v>1103</v>
      </c>
      <c r="G26" s="3">
        <v>1524</v>
      </c>
      <c r="H26" s="3">
        <v>2082</v>
      </c>
      <c r="I26" s="3">
        <v>3932</v>
      </c>
    </row>
  </sheetData>
  <mergeCells count="4">
    <mergeCell ref="A5:I5"/>
    <mergeCell ref="A11:I11"/>
    <mergeCell ref="A17:I17"/>
    <mergeCell ref="A23:I23"/>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3F5E1C8268BB42A6ACC3E404A491A7" ma:contentTypeVersion="16" ma:contentTypeDescription="Crear nuevo documento." ma:contentTypeScope="" ma:versionID="e8201c19abf7ac24f0a196103804bf95">
  <xsd:schema xmlns:xsd="http://www.w3.org/2001/XMLSchema" xmlns:xs="http://www.w3.org/2001/XMLSchema" xmlns:p="http://schemas.microsoft.com/office/2006/metadata/properties" xmlns:ns2="410ac9f5-5318-4362-93ab-7b110ed96cd9" xmlns:ns3="43a47547-2483-46d0-a31a-9a50bac18c73" targetNamespace="http://schemas.microsoft.com/office/2006/metadata/properties" ma:root="true" ma:fieldsID="3e81ac3aebe3252d83f873709e65f890" ns2:_="" ns3:_="">
    <xsd:import namespace="410ac9f5-5318-4362-93ab-7b110ed96cd9"/>
    <xsd:import namespace="43a47547-2483-46d0-a31a-9a50bac18c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0ac9f5-5318-4362-93ab-7b110ed96c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020985b5-8665-4c93-9aaf-643e67beb34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a47547-2483-46d0-a31a-9a50bac18c7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82b44d3e-6a3e-4332-b5be-207a5ac018f9}" ma:internalName="TaxCatchAll" ma:showField="CatchAllData" ma:web="43a47547-2483-46d0-a31a-9a50bac18c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3a47547-2483-46d0-a31a-9a50bac18c73" xsi:nil="true"/>
    <lcf76f155ced4ddcb4097134ff3c332f xmlns="410ac9f5-5318-4362-93ab-7b110ed96c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B15EBE8-4746-4C77-BD4E-B5CB189298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0ac9f5-5318-4362-93ab-7b110ed96cd9"/>
    <ds:schemaRef ds:uri="43a47547-2483-46d0-a31a-9a50bac18c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843257-AE7A-4B43-9EBB-BEAA91EA911E}">
  <ds:schemaRefs>
    <ds:schemaRef ds:uri="http://schemas.microsoft.com/sharepoint/v3/contenttype/forms"/>
  </ds:schemaRefs>
</ds:datastoreItem>
</file>

<file path=customXml/itemProps3.xml><?xml version="1.0" encoding="utf-8"?>
<ds:datastoreItem xmlns:ds="http://schemas.openxmlformats.org/officeDocument/2006/customXml" ds:itemID="{63DD123B-B7C0-474F-86FF-D322106A9B6A}">
  <ds:schemaRefs>
    <ds:schemaRef ds:uri="http://www.w3.org/XML/1998/namespace"/>
    <ds:schemaRef ds:uri="http://purl.org/dc/elements/1.1/"/>
    <ds:schemaRef ds:uri="http://schemas.microsoft.com/office/2006/metadata/properties"/>
    <ds:schemaRef ds:uri="http://schemas.microsoft.com/office/2006/documentManagement/types"/>
    <ds:schemaRef ds:uri="http://schemas.microsoft.com/office/infopath/2007/PartnerControls"/>
    <ds:schemaRef ds:uri="410ac9f5-5318-4362-93ab-7b110ed96cd9"/>
    <ds:schemaRef ds:uri="http://schemas.openxmlformats.org/package/2006/metadata/core-properties"/>
    <ds:schemaRef ds:uri="43a47547-2483-46d0-a31a-9a50bac18c73"/>
    <ds:schemaRef ds:uri="http://purl.org/dc/term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155</vt:i4>
      </vt:variant>
    </vt:vector>
  </HeadingPairs>
  <TitlesOfParts>
    <vt:vector size="155" baseType="lpstr">
      <vt:lpstr>Indice</vt:lpstr>
      <vt:lpstr>Notas Técnicas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vt:lpstr>
      <vt:lpstr>89</vt:lpstr>
      <vt:lpstr>90</vt:lpstr>
      <vt:lpstr>91</vt:lpstr>
      <vt:lpstr>92</vt:lpstr>
      <vt:lpstr>93</vt:lpstr>
      <vt:lpstr>94</vt:lpstr>
      <vt:lpstr>95</vt:lpstr>
      <vt:lpstr>96</vt:lpstr>
      <vt:lpstr>97</vt:lpstr>
      <vt:lpstr>98</vt:lpstr>
      <vt:lpstr>99</vt:lpstr>
      <vt:lpstr>100</vt:lpstr>
      <vt:lpstr>101</vt:lpstr>
      <vt:lpstr>102</vt:lpstr>
      <vt:lpstr>103</vt:lpstr>
      <vt:lpstr>104</vt:lpstr>
      <vt:lpstr>105</vt:lpstr>
      <vt:lpstr>106</vt:lpstr>
      <vt:lpstr>107</vt:lpstr>
      <vt:lpstr>108</vt:lpstr>
      <vt:lpstr>109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126</vt:lpstr>
      <vt:lpstr>127</vt:lpstr>
      <vt:lpstr>128</vt:lpstr>
      <vt:lpstr>129</vt:lpstr>
      <vt:lpstr>130</vt:lpstr>
      <vt:lpstr>131</vt:lpstr>
      <vt:lpstr>132</vt:lpstr>
      <vt:lpstr>133</vt:lpstr>
      <vt:lpstr>134</vt:lpstr>
      <vt:lpstr>135</vt:lpstr>
      <vt:lpstr>136</vt:lpstr>
      <vt:lpstr>137</vt:lpstr>
      <vt:lpstr>138</vt:lpstr>
      <vt:lpstr>139</vt:lpstr>
      <vt:lpstr>140</vt:lpstr>
      <vt:lpstr>141</vt:lpstr>
      <vt:lpstr>142</vt:lpstr>
      <vt:lpstr>143</vt:lpstr>
      <vt:lpstr>144</vt:lpstr>
      <vt:lpstr>145</vt:lpstr>
      <vt:lpstr>146</vt:lpstr>
      <vt:lpstr>147</vt:lpstr>
      <vt:lpstr>148</vt:lpstr>
      <vt:lpstr>149</vt:lpstr>
      <vt:lpstr>150</vt:lpstr>
      <vt:lpstr>151</vt:lpstr>
      <vt:lpstr>152</vt:lpstr>
      <vt:lpstr>153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Rodrigo Ibarra</dc:creator>
  <cp:keywords/>
  <dc:description/>
  <cp:lastModifiedBy>Jenny Encina Galaz</cp:lastModifiedBy>
  <cp:revision/>
  <dcterms:created xsi:type="dcterms:W3CDTF">2023-10-12T13:07:04Z</dcterms:created>
  <dcterms:modified xsi:type="dcterms:W3CDTF">2023-11-21T19:11:02Z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0x010100EE3F5E1C8268BB42A6ACC3E404A491A7</vt:lpwstr>
  </property>
  <property fmtid="{D5CDD505-2E9C-101B-9397-08002B2CF9AE}" pid="3" name="MediaServiceImageTags">
    <vt:lpwstr/>
  </property>
</Properties>
</file>